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946" yWindow="2250" windowWidth="15600" windowHeight="2550" tabRatio="896" activeTab="9"/>
  </bookViews>
  <sheets>
    <sheet name="Header" sheetId="1" r:id="rId1"/>
    <sheet name="Overall Summary" sheetId="2" r:id="rId2"/>
    <sheet name="CREG Header" sheetId="3" state="hidden" r:id="rId3"/>
    <sheet name="CREG Summary" sheetId="4" r:id="rId4"/>
    <sheet name="Reg&amp;Maj proj" sheetId="5" r:id="rId5"/>
    <sheet name="Hsg &amp; Prop" sheetId="6" r:id="rId6"/>
    <sheet name="City Dev" sheetId="7" r:id="rId7"/>
    <sheet name="OD&amp;CS Header" sheetId="8" state="hidden" r:id="rId8"/>
    <sheet name="OD&amp;CS Summary" sheetId="9" r:id="rId9"/>
    <sheet name="HR &amp; Fac" sheetId="10" r:id="rId10"/>
    <sheet name="L&amp;G" sheetId="11" r:id="rId11"/>
    <sheet name="Cust Serv" sheetId="12" r:id="rId12"/>
    <sheet name="Finance" sheetId="13" r:id="rId13"/>
    <sheet name="Bus Imp &amp; Tech" sheetId="14" r:id="rId14"/>
    <sheet name="CSER Header" sheetId="15" state="hidden" r:id="rId15"/>
    <sheet name="CSER Summary" sheetId="16" r:id="rId16"/>
    <sheet name="Direct Services" sheetId="17" r:id="rId17"/>
    <sheet name="Leisure, Parks &amp; Comm" sheetId="18" r:id="rId18"/>
    <sheet name="Env Dev" sheetId="19" r:id="rId19"/>
    <sheet name="PCC" sheetId="20" r:id="rId20"/>
    <sheet name="Sheet1" sheetId="21" r:id="rId21"/>
  </sheets>
  <definedNames>
    <definedName name="_xlnm.Print_Area" localSheetId="13">'Bus Imp &amp; Tech'!$A$1:$Q$40</definedName>
    <definedName name="_xlnm.Print_Area" localSheetId="6">'City Dev'!$A$1:$Q$50</definedName>
    <definedName name="_xlnm.Print_Area" localSheetId="2">'CREG Header'!$A$1:$O$4</definedName>
    <definedName name="_xlnm.Print_Area" localSheetId="3">'CREG Summary'!$A$1:$Q$43</definedName>
    <definedName name="_xlnm.Print_Area" localSheetId="14">'CSER Header'!$A$1:$O$4</definedName>
    <definedName name="_xlnm.Print_Area" localSheetId="15">'CSER Summary'!$A$1:$R$48</definedName>
    <definedName name="_xlnm.Print_Area" localSheetId="11">'Cust Serv'!$A$1:$Q$43</definedName>
    <definedName name="_xlnm.Print_Area" localSheetId="16">'Direct Services'!$A$1:$Q$67</definedName>
    <definedName name="_xlnm.Print_Area" localSheetId="18">'Env Dev'!$A$1:$Q$51</definedName>
    <definedName name="_xlnm.Print_Area" localSheetId="12">'Finance'!$A$1:$Q$21</definedName>
    <definedName name="_xlnm.Print_Area" localSheetId="0">'Header'!$A$1:$N$5</definedName>
    <definedName name="_xlnm.Print_Area" localSheetId="9">'HR &amp; Fac'!$A$1:$Q$51</definedName>
    <definedName name="_xlnm.Print_Area" localSheetId="5">'Hsg &amp; Prop'!$A$1:$Q$35</definedName>
    <definedName name="_xlnm.Print_Area" localSheetId="10">'L&amp;G'!$A$1:$Q$36</definedName>
    <definedName name="_xlnm.Print_Area" localSheetId="17">'Leisure, Parks &amp; Comm'!$A$1:$Q$51</definedName>
    <definedName name="_xlnm.Print_Area" localSheetId="7">'OD&amp;CS Header'!$A$1:$O$4</definedName>
    <definedName name="_xlnm.Print_Area" localSheetId="8">'OD&amp;CS Summary'!$A$1:$R$53</definedName>
    <definedName name="_xlnm.Print_Area" localSheetId="1">'Overall Summary'!$A$1:$P$89</definedName>
    <definedName name="_xlnm.Print_Area" localSheetId="19">'PCC'!$A$1:$Q$37</definedName>
    <definedName name="_xlnm.Print_Area" localSheetId="4">'Reg&amp;Maj proj'!$A$1:$Q$41</definedName>
    <definedName name="_xlnm.Print_Titles" localSheetId="13">'Bus Imp &amp; Tech'!$1:$3</definedName>
    <definedName name="_xlnm.Print_Titles" localSheetId="6">'City Dev'!$1:$3</definedName>
    <definedName name="_xlnm.Print_Titles" localSheetId="11">'Cust Serv'!$1:$3</definedName>
    <definedName name="_xlnm.Print_Titles" localSheetId="16">'Direct Services'!$1:$3</definedName>
    <definedName name="_xlnm.Print_Titles" localSheetId="18">'Env Dev'!$1:$3</definedName>
    <definedName name="_xlnm.Print_Titles" localSheetId="12">'Finance'!$1:$3</definedName>
    <definedName name="_xlnm.Print_Titles" localSheetId="9">'HR &amp; Fac'!$1:$3</definedName>
    <definedName name="_xlnm.Print_Titles" localSheetId="5">'Hsg &amp; Prop'!$1:$3</definedName>
    <definedName name="_xlnm.Print_Titles" localSheetId="10">'L&amp;G'!$1:$3</definedName>
    <definedName name="_xlnm.Print_Titles" localSheetId="17">'Leisure, Parks &amp; Comm'!$1:$3</definedName>
    <definedName name="_xlnm.Print_Titles" localSheetId="1">'Overall Summary'!$1:$4</definedName>
    <definedName name="_xlnm.Print_Titles" localSheetId="19">'PCC'!$1:$3</definedName>
    <definedName name="_xlnm.Print_Titles" localSheetId="4">'Reg&amp;Maj proj'!$1:$3</definedName>
    <definedName name="Z_EC85F257_2A13_4044_B2FB_850030FFD6DE_.wvu.PrintArea" localSheetId="13" hidden="1">'Bus Imp &amp; Tech'!$A$1:$R$41</definedName>
    <definedName name="Z_EC85F257_2A13_4044_B2FB_850030FFD6DE_.wvu.PrintArea" localSheetId="6" hidden="1">'City Dev'!$A$1:$S$51</definedName>
    <definedName name="Z_EC85F257_2A13_4044_B2FB_850030FFD6DE_.wvu.PrintArea" localSheetId="2" hidden="1">'CREG Header'!$A$1:$O$4</definedName>
    <definedName name="Z_EC85F257_2A13_4044_B2FB_850030FFD6DE_.wvu.PrintArea" localSheetId="14" hidden="1">'CSER Header'!$A$1:$O$4</definedName>
    <definedName name="Z_EC85F257_2A13_4044_B2FB_850030FFD6DE_.wvu.PrintArea" localSheetId="11" hidden="1">'Cust Serv'!$A$1:$U$44</definedName>
    <definedName name="Z_EC85F257_2A13_4044_B2FB_850030FFD6DE_.wvu.PrintArea" localSheetId="16" hidden="1">'Direct Services'!$A$1:$R$67</definedName>
    <definedName name="Z_EC85F257_2A13_4044_B2FB_850030FFD6DE_.wvu.PrintArea" localSheetId="18" hidden="1">'Env Dev'!$A$1:$R$52</definedName>
    <definedName name="Z_EC85F257_2A13_4044_B2FB_850030FFD6DE_.wvu.PrintArea" localSheetId="12" hidden="1">'Finance'!$A$1:$R$22</definedName>
    <definedName name="Z_EC85F257_2A13_4044_B2FB_850030FFD6DE_.wvu.PrintArea" localSheetId="0" hidden="1">'Header'!$A$1:$N$5</definedName>
    <definedName name="Z_EC85F257_2A13_4044_B2FB_850030FFD6DE_.wvu.PrintArea" localSheetId="9" hidden="1">'HR &amp; Fac'!$A$1:$S$51</definedName>
    <definedName name="Z_EC85F257_2A13_4044_B2FB_850030FFD6DE_.wvu.PrintArea" localSheetId="5" hidden="1">'Hsg &amp; Prop'!$A$1:$R$36</definedName>
    <definedName name="Z_EC85F257_2A13_4044_B2FB_850030FFD6DE_.wvu.PrintArea" localSheetId="10" hidden="1">'L&amp;G'!$A$1:$U$37</definedName>
    <definedName name="Z_EC85F257_2A13_4044_B2FB_850030FFD6DE_.wvu.PrintArea" localSheetId="17" hidden="1">'Leisure, Parks &amp; Comm'!$A$1:$U$52</definedName>
    <definedName name="Z_EC85F257_2A13_4044_B2FB_850030FFD6DE_.wvu.PrintArea" localSheetId="7" hidden="1">'OD&amp;CS Header'!$A$1:$O$4</definedName>
    <definedName name="Z_EC85F257_2A13_4044_B2FB_850030FFD6DE_.wvu.PrintArea" localSheetId="1" hidden="1">'Overall Summary'!$A$1:$P$88</definedName>
    <definedName name="Z_EC85F257_2A13_4044_B2FB_850030FFD6DE_.wvu.PrintArea" localSheetId="19" hidden="1">'PCC'!$A$1:$S$38</definedName>
    <definedName name="Z_EC85F257_2A13_4044_B2FB_850030FFD6DE_.wvu.PrintArea" localSheetId="4" hidden="1">'Reg&amp;Maj proj'!$A$1:$S$43</definedName>
    <definedName name="Z_EC85F257_2A13_4044_B2FB_850030FFD6DE_.wvu.PrintTitles" localSheetId="13" hidden="1">'Bus Imp &amp; Tech'!$1:$3</definedName>
    <definedName name="Z_EC85F257_2A13_4044_B2FB_850030FFD6DE_.wvu.PrintTitles" localSheetId="6" hidden="1">'City Dev'!$1:$3</definedName>
    <definedName name="Z_EC85F257_2A13_4044_B2FB_850030FFD6DE_.wvu.PrintTitles" localSheetId="11" hidden="1">'Cust Serv'!$1:$3</definedName>
    <definedName name="Z_EC85F257_2A13_4044_B2FB_850030FFD6DE_.wvu.PrintTitles" localSheetId="16" hidden="1">'Direct Services'!$1:$3</definedName>
    <definedName name="Z_EC85F257_2A13_4044_B2FB_850030FFD6DE_.wvu.PrintTitles" localSheetId="18" hidden="1">'Env Dev'!$1:$3</definedName>
    <definedName name="Z_EC85F257_2A13_4044_B2FB_850030FFD6DE_.wvu.PrintTitles" localSheetId="12" hidden="1">'Finance'!$1:$3</definedName>
    <definedName name="Z_EC85F257_2A13_4044_B2FB_850030FFD6DE_.wvu.PrintTitles" localSheetId="9" hidden="1">'HR &amp; Fac'!$1:$3</definedName>
    <definedName name="Z_EC85F257_2A13_4044_B2FB_850030FFD6DE_.wvu.PrintTitles" localSheetId="5" hidden="1">'Hsg &amp; Prop'!$1:$3</definedName>
    <definedName name="Z_EC85F257_2A13_4044_B2FB_850030FFD6DE_.wvu.PrintTitles" localSheetId="10" hidden="1">'L&amp;G'!$1:$3</definedName>
    <definedName name="Z_EC85F257_2A13_4044_B2FB_850030FFD6DE_.wvu.PrintTitles" localSheetId="17" hidden="1">'Leisure, Parks &amp; Comm'!$1:$3</definedName>
    <definedName name="Z_EC85F257_2A13_4044_B2FB_850030FFD6DE_.wvu.PrintTitles" localSheetId="1" hidden="1">'Overall Summary'!$1:$4</definedName>
    <definedName name="Z_EC85F257_2A13_4044_B2FB_850030FFD6DE_.wvu.PrintTitles" localSheetId="19" hidden="1">'PCC'!$1:$3</definedName>
    <definedName name="Z_EC85F257_2A13_4044_B2FB_850030FFD6DE_.wvu.PrintTitles" localSheetId="4" hidden="1">'Reg&amp;Maj proj'!$1:$3</definedName>
    <definedName name="Z_EC85F257_2A13_4044_B2FB_850030FFD6DE_.wvu.Rows" localSheetId="16" hidden="1">'Direct Services'!#REF!,'Direct Services'!#REF!,'Direct Services'!#REF!,'Direct Services'!#REF!,'Direct Services'!$69:$90</definedName>
  </definedNames>
  <calcPr fullCalcOnLoad="1"/>
</workbook>
</file>

<file path=xl/comments17.xml><?xml version="1.0" encoding="utf-8"?>
<comments xmlns="http://schemas.openxmlformats.org/spreadsheetml/2006/main">
  <authors>
    <author>lyn.barker</author>
  </authors>
  <commentList>
    <comment ref="C16" authorId="0">
      <text>
        <r>
          <rPr>
            <b/>
            <sz val="9"/>
            <rFont val="Tahoma"/>
            <family val="2"/>
          </rPr>
          <t>lyn.barker:</t>
        </r>
        <r>
          <rPr>
            <sz val="9"/>
            <rFont val="Tahoma"/>
            <family val="2"/>
          </rPr>
          <t xml:space="preserve">
Change of Wording</t>
        </r>
      </text>
    </comment>
    <comment ref="C46" authorId="0">
      <text>
        <r>
          <rPr>
            <b/>
            <sz val="9"/>
            <rFont val="Tahoma"/>
            <family val="2"/>
          </rPr>
          <t>lyn.barker:</t>
        </r>
        <r>
          <rPr>
            <sz val="9"/>
            <rFont val="Tahoma"/>
            <family val="2"/>
          </rPr>
          <t xml:space="preserve">
Change of Wording</t>
        </r>
      </text>
    </comment>
  </commentList>
</comments>
</file>

<file path=xl/comments6.xml><?xml version="1.0" encoding="utf-8"?>
<comments xmlns="http://schemas.openxmlformats.org/spreadsheetml/2006/main">
  <authors>
    <author>Nigel.Kennedy</author>
  </authors>
  <commentList>
    <comment ref="B24" authorId="0">
      <text>
        <r>
          <rPr>
            <b/>
            <sz val="9"/>
            <rFont val="Tahoma"/>
            <family val="2"/>
          </rPr>
          <t>Nigel.Kennedy:</t>
        </r>
        <r>
          <rPr>
            <sz val="9"/>
            <rFont val="Tahoma"/>
            <family val="2"/>
          </rPr>
          <t xml:space="preserve">
Deleted by NK</t>
        </r>
      </text>
    </comment>
  </commentList>
</comments>
</file>

<file path=xl/sharedStrings.xml><?xml version="1.0" encoding="utf-8"?>
<sst xmlns="http://schemas.openxmlformats.org/spreadsheetml/2006/main" count="2169" uniqueCount="317">
  <si>
    <t>This saving relates to an increased use of on-line electoral registration. On line registration is only permitted in law if the household details are unchanged.  There is an estimated saving of £200 for every additional 1,000 households registering online.</t>
  </si>
  <si>
    <t>Base Budget</t>
  </si>
  <si>
    <t>Total Recommended Budget</t>
  </si>
  <si>
    <t>Increase in DC fee income, only modest and in later years as reflection of assessment of low economic growth. At this stage no account taken of proposed Government initiative to permit Council to secure full cost recovery through setting own fees.</t>
  </si>
  <si>
    <t xml:space="preserve">Income towards City Centre Management from City Council possibly through sharing increase in market service income. </t>
  </si>
  <si>
    <t>Reduction in posts resulting from self service</t>
  </si>
  <si>
    <t>Total Finance Savings</t>
  </si>
  <si>
    <t>Payroll</t>
  </si>
  <si>
    <t>Service Reduction</t>
  </si>
  <si>
    <t>Total Service Reduction</t>
  </si>
  <si>
    <t>Law and Governance</t>
  </si>
  <si>
    <t>Legal Services</t>
  </si>
  <si>
    <t>Total Law and Governance savings</t>
  </si>
  <si>
    <t>Proposal</t>
  </si>
  <si>
    <t>£000s</t>
  </si>
  <si>
    <t>Total</t>
  </si>
  <si>
    <t>Fees and Charges</t>
  </si>
  <si>
    <t>Culture</t>
  </si>
  <si>
    <t>Extra revenue generated by increased marketing activity - Culture</t>
  </si>
  <si>
    <t xml:space="preserve">City Centre Management Post from 2015-16 </t>
  </si>
  <si>
    <t>Total Fees and Charges</t>
  </si>
  <si>
    <t>Service Reductions</t>
  </si>
  <si>
    <t>Total Service Reductions</t>
  </si>
  <si>
    <t>Efficiencies</t>
  </si>
  <si>
    <t>Total Efficiencies</t>
  </si>
  <si>
    <t>Invest to Save</t>
  </si>
  <si>
    <t>Total Invest to Save</t>
  </si>
  <si>
    <t>Pressures</t>
  </si>
  <si>
    <t>Total Pressures</t>
  </si>
  <si>
    <t>Houses Multiple Occupation "pump priming" and recovery</t>
  </si>
  <si>
    <t>2013-14</t>
  </si>
  <si>
    <t>2015-16</t>
  </si>
  <si>
    <t>2016-17</t>
  </si>
  <si>
    <t>H/M/L</t>
  </si>
  <si>
    <t>2014-15</t>
  </si>
  <si>
    <t>Policy and Partnerships</t>
  </si>
  <si>
    <t>L</t>
  </si>
  <si>
    <t>Communication</t>
  </si>
  <si>
    <t>H</t>
  </si>
  <si>
    <t>M</t>
  </si>
  <si>
    <t>Business Improvement</t>
  </si>
  <si>
    <t>Procurement</t>
  </si>
  <si>
    <t xml:space="preserve">Introduce a nominal charge for supplier training </t>
  </si>
  <si>
    <t>Improved contract management</t>
  </si>
  <si>
    <t>City Development</t>
  </si>
  <si>
    <t>Development</t>
  </si>
  <si>
    <t xml:space="preserve">Increase in Building Control Income, only modest and in later years as reflection of assessment of low economic growth. </t>
  </si>
  <si>
    <t>Spatial Dev</t>
  </si>
  <si>
    <t>Potential for income from Oxon districts and outside Oxon, charging for expertise - Spatial Development especially Planning Policy</t>
  </si>
  <si>
    <t>Income towards City Centre Management from Business Community</t>
  </si>
  <si>
    <t>Cultural Dev</t>
  </si>
  <si>
    <t xml:space="preserve">Reduce grant to Visit Oxfordshire funding by 10% p.a. and agreed in the Cooperation Agreement. </t>
  </si>
  <si>
    <t>Support Services</t>
  </si>
  <si>
    <t>Review of City Centre Management arrangements in 12/13 to put on a new footing (see income above) to retain City Council role as catalyst for further 3 years only</t>
  </si>
  <si>
    <t>Educational  Attainment-reprofiling</t>
  </si>
  <si>
    <t>Income towards City  Centre Management from County Council . High risk at this stage because proposed 12/13 Action Plan not yet shared with County Council and Business community. (Linked to line 13 where income has been removed from the budget)</t>
  </si>
  <si>
    <t>Outdoor Market   - bringing it to zero cost</t>
  </si>
  <si>
    <t>Deletion of one officer post.  If efficiencies do not materialise, may need to redefine as service cuts. NB - potential for increased levels of applications and homelessness presentations may change anticipated needs in coming years.</t>
  </si>
  <si>
    <t>Reduced banking and stationery costs as a consequence of  going cashless, and moving to payment by BACS. Reduction in bank charges and cash collection contract</t>
  </si>
  <si>
    <t>Efficiencies from combined contact centre (Multi-skilling of contact centre staff, process improvements and new telephony system)</t>
  </si>
  <si>
    <t>Spatial Development</t>
  </si>
  <si>
    <t>Reduction in budget for Planning Inspector  and external legal advice' related to Examinations into Development Plan documents flowing from production of fewer Development Plan Documents from year 2012/13</t>
  </si>
  <si>
    <t>Reduction in consultant's fees' from year 2013/14</t>
  </si>
  <si>
    <t>Total City Development Savings</t>
  </si>
  <si>
    <t>Policy, Culture &amp; Communications</t>
  </si>
  <si>
    <t>Environmental Development</t>
  </si>
  <si>
    <t>New income from taxi fixed penalty notices</t>
  </si>
  <si>
    <t>Environmental Sustainability</t>
  </si>
  <si>
    <t>Total Environmental Development Savings</t>
  </si>
  <si>
    <t>Training and business process improvement services provided to outside bodies</t>
  </si>
  <si>
    <t>Commission Sports Development to deliver activities to schools and other districts etc</t>
  </si>
  <si>
    <t>Income for Parks through large Park events</t>
  </si>
  <si>
    <t>Community Response Team Fixed Penalty notices. Scheduled operations with Thames Valley Police.</t>
  </si>
  <si>
    <t xml:space="preserve">£10k per year from premises running costs, which are the council's contribution to the running costs of Community Centres and two sports facilities Re-provision of Northway sports facility will reduce costs </t>
  </si>
  <si>
    <t>Housing Needs</t>
  </si>
  <si>
    <t>Communities and Neighbourhoods</t>
  </si>
  <si>
    <t>Reduction of Supplies &amp; Services budgets</t>
  </si>
  <si>
    <t>Commercial Property</t>
  </si>
  <si>
    <t>Stronger enforcement in the private rented sector</t>
  </si>
  <si>
    <t>Savings from planned maintenance</t>
  </si>
  <si>
    <t>Savings from reduction in reactive maintenance following capital investment</t>
  </si>
  <si>
    <t>Reduction of City Councils contributions to PCSO's as previously agreed</t>
  </si>
  <si>
    <t>Customer Services</t>
  </si>
  <si>
    <t>Customer Contact</t>
  </si>
  <si>
    <t>Housing Benefit</t>
  </si>
  <si>
    <t>Double running of systems when Universal Credit is implemented</t>
  </si>
  <si>
    <t>Total Customer Services Savings</t>
  </si>
  <si>
    <t>Parks</t>
  </si>
  <si>
    <t>Deliver tennis coaching / tennis contracts for coaches to hire our courts</t>
  </si>
  <si>
    <t>Sports Dev</t>
  </si>
  <si>
    <t>Variance</t>
  </si>
  <si>
    <t>Commissioned tree team to do other work to help to subsidise their costs.</t>
  </si>
  <si>
    <t>Grounds Maintenance team to undertake works for other organisations to help to subsidise their operating costs.</t>
  </si>
  <si>
    <t>Commission Landscaping team to undertake works for other organisations to help to subsidise their operating costs.</t>
  </si>
  <si>
    <t>Leisure Management</t>
  </si>
  <si>
    <t xml:space="preserve">Reduction in  fee paid to Fusion in line with contract. Increase in 2014-15 fees due to lifecycle costs associated with equipment replacement. </t>
  </si>
  <si>
    <t>Grounds maintenance service review.</t>
  </si>
  <si>
    <t>Reduction in nursery costs (type / volume of flowers)</t>
  </si>
  <si>
    <t>Contractual Inflation</t>
  </si>
  <si>
    <t>Annual Leisure Management Contract RPIx adjustment (5% assumption). 2013-14 decrease based on reductions to overall contract.</t>
  </si>
  <si>
    <t>Total Contractual Inflation</t>
  </si>
  <si>
    <t>Direct Services</t>
  </si>
  <si>
    <t>Motor Transport</t>
  </si>
  <si>
    <t>Off Street Parking</t>
  </si>
  <si>
    <t>Waste and Recycling Domestic</t>
  </si>
  <si>
    <t xml:space="preserve">General Fund Budget Proposals Summary </t>
  </si>
  <si>
    <t>Total Variation</t>
  </si>
  <si>
    <t>Management saving Temple cowley Pool - Re competition swimming pool</t>
  </si>
  <si>
    <t>Total Summary</t>
  </si>
  <si>
    <t>Increased net contribution from further work being obtained from Corporate Assets and supplemented in later years from external contracts</t>
  </si>
  <si>
    <t>Engineering</t>
  </si>
  <si>
    <t>FTE Impact</t>
  </si>
  <si>
    <t>Increase in Commercial lease income</t>
  </si>
  <si>
    <t>Efficiencies as a result of Business Process Improvement work</t>
  </si>
  <si>
    <t>Loss of income from the disposal of South Park Bungalow</t>
  </si>
  <si>
    <t>Project management for Barton, Oxpens costs</t>
  </si>
  <si>
    <t>Garden Waste - pay only by Direct debit, saving on seasonal temporary staff</t>
  </si>
  <si>
    <t>Efficiency saving through IT improvements (Permitted Development checks)</t>
  </si>
  <si>
    <t>Human Resources Management Post to drive Councils Organisational development strategy, sell Human resources services</t>
  </si>
  <si>
    <t>Human Resources Management Post funded from reserves for 2012-13 and 2013-14</t>
  </si>
  <si>
    <t>Income generated from selling Human Resources services</t>
  </si>
  <si>
    <t xml:space="preserve">Reduction on the current income budget for 2013-14 and 2014-15, and then rising from 2015-16,  driven by increasing the utilisation of Town Hall space.  </t>
  </si>
  <si>
    <t>Carfax Tower income, annual fee increase</t>
  </si>
  <si>
    <t xml:space="preserve">Travel Plan - Environmental development post  </t>
  </si>
  <si>
    <t>St Clements Re-opening Sept 2014</t>
  </si>
  <si>
    <t>Better management of sickness absence</t>
  </si>
  <si>
    <t>Reduce the number of users as the charge is based on number of PC's</t>
  </si>
  <si>
    <t>City Regeneration</t>
  </si>
  <si>
    <t>Total Direct Services Savings</t>
  </si>
  <si>
    <t>Increased community management of facilities e.g. bowls greens and pavilions.</t>
  </si>
  <si>
    <t>This saving relates to the deletion of a Support Assistant post and is reliant on the completion of the scanning and indexing of all of the Council's title deeds, for which transformation funding will be sought.</t>
  </si>
  <si>
    <t>Contingency</t>
  </si>
  <si>
    <t>Green deal pilot scheme</t>
  </si>
  <si>
    <t>Low Carbon Oxford</t>
  </si>
  <si>
    <t>Impact of Waste Changes</t>
  </si>
  <si>
    <t>Review the management of Horspath Sports Park</t>
  </si>
  <si>
    <t>Review of Policy delivery</t>
  </si>
  <si>
    <t>New Investment</t>
  </si>
  <si>
    <t>Total New Investment</t>
  </si>
  <si>
    <t>Resilience Contract Costs for two years as a result of 10% increase in call volume.  To maintain customer satisfaction levels and simplify call options</t>
  </si>
  <si>
    <t>Efficiency saving through IT improvements (Scanning)</t>
  </si>
  <si>
    <t>Commercial waste : Growth in Business</t>
  </si>
  <si>
    <t>Additional Private Works/Cycle Scheme net contribution</t>
  </si>
  <si>
    <t>Commercial waste food tipping charges</t>
  </si>
  <si>
    <t xml:space="preserve">Income generated from a commercially funded football facility. </t>
  </si>
  <si>
    <t>Organisational Development and Corporate Services</t>
  </si>
  <si>
    <t>Community Services</t>
  </si>
  <si>
    <t>2017-18</t>
  </si>
  <si>
    <t>Human Resources &amp; Facilities</t>
  </si>
  <si>
    <t>Total Human Resources &amp; Facilities Savings</t>
  </si>
  <si>
    <t>Business Improvement &amp; Technology</t>
  </si>
  <si>
    <t>Total Business Improvement &amp; Technology savings</t>
  </si>
  <si>
    <t>High - 80%</t>
  </si>
  <si>
    <t>Comm Housing &amp; Strategy</t>
  </si>
  <si>
    <t xml:space="preserve">Increase income from Land Charges.  Repeal of Home Buyer Packs and still steady flow of house sales shown resilience in this area despite poor economic recovery. </t>
  </si>
  <si>
    <t>Efficient ordering of facilities supplies, for example stationary and cleaning</t>
  </si>
  <si>
    <t>Plan to increase in Court Fees over the back end of the period, values represent c4% of 2011/12 base budget for Court Fees. Court Fees are maintained in line with the other districts</t>
  </si>
  <si>
    <t>Extension of fee charging proactive work across private rented sector</t>
  </si>
  <si>
    <t>Committees printing costs saving due to Ipad roll out to members resulting in reduced agenda printing etc. (Additional saving - Previously listed as efficiencies from modern.gov £4k saving in 15-16)</t>
  </si>
  <si>
    <t>Additional Private Works net contribution</t>
  </si>
  <si>
    <t xml:space="preserve"> Garden Waste 5% increase in charges</t>
  </si>
  <si>
    <t>Risks - Efficiency Savings</t>
  </si>
  <si>
    <t>Risks - Fees &amp; Charges</t>
  </si>
  <si>
    <t>Risks - Service Reductions</t>
  </si>
  <si>
    <t>Total Contingency</t>
  </si>
  <si>
    <t>Corp Prop</t>
  </si>
  <si>
    <t>Medium - 40%</t>
  </si>
  <si>
    <t>Low - 0%</t>
  </si>
  <si>
    <t>Risks:</t>
  </si>
  <si>
    <t xml:space="preserve">Total </t>
  </si>
  <si>
    <t>CHECK:</t>
  </si>
  <si>
    <t>£</t>
  </si>
  <si>
    <t>FTE</t>
  </si>
  <si>
    <t>Policy, Culture and Communications</t>
  </si>
  <si>
    <t>Total Policy, Culture and Communications Savings</t>
  </si>
  <si>
    <t>Human Resources</t>
  </si>
  <si>
    <t>High</t>
  </si>
  <si>
    <t>Countryside</t>
  </si>
  <si>
    <t>Service Charge Income</t>
  </si>
  <si>
    <t>Reduction of Printing budget</t>
  </si>
  <si>
    <t>HR &amp; Facilities Management</t>
  </si>
  <si>
    <t>Ramsay House - increased contractual planned maintenance costs.</t>
  </si>
  <si>
    <t xml:space="preserve"> Increase events income</t>
  </si>
  <si>
    <t>Learning &amp; Development</t>
  </si>
  <si>
    <t xml:space="preserve">New/Amended Savings </t>
  </si>
  <si>
    <t xml:space="preserve">Income from Legal Hub - Collaborative working between all Oxfordshire authorities. </t>
  </si>
  <si>
    <t xml:space="preserve">Revenues </t>
  </si>
  <si>
    <t>Efficiency Savings</t>
  </si>
  <si>
    <t>Further reduction in mileage rates (2p saves £2k)</t>
  </si>
  <si>
    <t>Main Hall out of action for 3 months over summer whilst ceiling redecorated</t>
  </si>
  <si>
    <t>Facs Management</t>
  </si>
  <si>
    <t>Efficiency from impact of Welfare Reform</t>
  </si>
  <si>
    <t>Rationalise the management of the Depot</t>
  </si>
  <si>
    <t>Customer First</t>
  </si>
  <si>
    <t>Procurement work plan for each year</t>
  </si>
  <si>
    <t>Fees &amp; Charges</t>
  </si>
  <si>
    <t>Total Fees &amp; Charges</t>
  </si>
  <si>
    <t>Technology</t>
  </si>
  <si>
    <t>Committees</t>
  </si>
  <si>
    <t>Election Services</t>
  </si>
  <si>
    <t>£000's</t>
  </si>
  <si>
    <t>FTE's</t>
  </si>
  <si>
    <t>Business Imp &amp; Technology</t>
  </si>
  <si>
    <t>Customer Service</t>
  </si>
  <si>
    <t>Law &amp; Governance</t>
  </si>
  <si>
    <t>Service Area:</t>
  </si>
  <si>
    <t>Vacation and disposal of Bury Knowle House Office accommodation with associated letting revenue.No impact on Community use of building.</t>
  </si>
  <si>
    <t>Plannning application charges prior to disposal.</t>
  </si>
  <si>
    <t>Planned Building Operations</t>
  </si>
  <si>
    <t>2013/14</t>
  </si>
  <si>
    <t>Commercial Waste Growth in Business 13/14 / Price Increase from 15-16</t>
  </si>
  <si>
    <t>2014/15</t>
  </si>
  <si>
    <t>Medium</t>
  </si>
  <si>
    <t>Low</t>
  </si>
  <si>
    <t>2015/16</t>
  </si>
  <si>
    <t>2016/17</t>
  </si>
  <si>
    <t>2017/18</t>
  </si>
  <si>
    <t>Waste and Recycling Commercial</t>
  </si>
  <si>
    <t>Local Overheads</t>
  </si>
  <si>
    <t>Street Scene</t>
  </si>
  <si>
    <t>Reduction in telephone bill as home/flexible working increases and more calls are transacted across the web</t>
  </si>
  <si>
    <t>Finance</t>
  </si>
  <si>
    <t>Corporate Finance</t>
  </si>
  <si>
    <t>Accountancy</t>
  </si>
  <si>
    <t>Efficiency gains from youth ambition programmes</t>
  </si>
  <si>
    <t>£10k per year from supplies and services for Communities &amp; Neighbourhoods Team. Re-provision of Northway sports facility will reduce costs &amp; Restructuring following redevelopment of Northway Community Centre</t>
  </si>
  <si>
    <t>Other software maintenance &amp; licensing - Inflation on software contracts for system owned and maintained by the City Council</t>
  </si>
  <si>
    <t>Review Membership Scheme</t>
  </si>
  <si>
    <t>Regeneration &amp; Major Projects Team</t>
  </si>
  <si>
    <t>Housing &amp; Property</t>
  </si>
  <si>
    <t>Property Services</t>
  </si>
  <si>
    <t>Total Regeneration &amp; Major Projects Team</t>
  </si>
  <si>
    <t>Total Housing &amp; Property</t>
  </si>
  <si>
    <t>Enviromental Protection</t>
  </si>
  <si>
    <t>Positive Futures</t>
  </si>
  <si>
    <t>Leisure, Parks &amp; Communities</t>
  </si>
  <si>
    <t>2014-15 to 2017-18</t>
  </si>
  <si>
    <t>Regeneration &amp; Major Projects</t>
  </si>
  <si>
    <t>Materials @ 2.8%</t>
  </si>
  <si>
    <t>Building services stores</t>
  </si>
  <si>
    <t>Partnership and Regeneration Manager</t>
  </si>
  <si>
    <t xml:space="preserve">Enviromental Health </t>
  </si>
  <si>
    <t>New income from Primary Authority and Business advice charges</t>
  </si>
  <si>
    <t>Enviromental Management</t>
  </si>
  <si>
    <t>Public Sector Network Future Requirements</t>
  </si>
  <si>
    <t>Total Housing &amp; Property Budget Proposals Target</t>
  </si>
  <si>
    <t>Total Regeneration &amp; Major projects Team Budget Proposals Target</t>
  </si>
  <si>
    <t>Total City Development Budget Proposals Target</t>
  </si>
  <si>
    <t>Total Human Resources &amp; Facilities Budget Proposals Target</t>
  </si>
  <si>
    <t>Total Law &amp; Governance Budget Proposals Target</t>
  </si>
  <si>
    <t>Total Customer Services Budget Proposals Target</t>
  </si>
  <si>
    <t>Total Finance Budget Proposals Target</t>
  </si>
  <si>
    <t>Total Business Improvement &amp; Technology Budget Proposals Target</t>
  </si>
  <si>
    <t>Total Direct Services Budget Proposals Target</t>
  </si>
  <si>
    <t>Total City Leisure Budget Proposals Target</t>
  </si>
  <si>
    <t>Total Environmental Development Budget Proposals Target</t>
  </si>
  <si>
    <t>Total Policy, Culture &amp; Communications Budget Proposals Target</t>
  </si>
  <si>
    <t xml:space="preserve">Organisational Development &amp; Corporate Services Budget Proposals Summary </t>
  </si>
  <si>
    <t xml:space="preserve">City Regeneration Budget Proposals Summary </t>
  </si>
  <si>
    <t>Total Leisure, Parks &amp; Communities Savings</t>
  </si>
  <si>
    <t>Materials @ 5%</t>
  </si>
  <si>
    <t>Bin Washing(links to Invest to save bid)</t>
  </si>
  <si>
    <t>Improved Partnership working with Green spaces organisations</t>
  </si>
  <si>
    <t>Motor Service Review identified Council wide budget pressure</t>
  </si>
  <si>
    <t>Growth in Properties (3 ftes)</t>
  </si>
  <si>
    <t>Pest Control Efficiencies</t>
  </si>
  <si>
    <t>Budget Target</t>
  </si>
  <si>
    <t>Variance to Target</t>
  </si>
  <si>
    <t xml:space="preserve">Community Services Budget Proposals Summary </t>
  </si>
  <si>
    <t>Project Manager for Comments and Complaints Portal-1 yr Contract( reversal of 13-14 investment)</t>
  </si>
  <si>
    <t>Replacement of the County ICT contract and optimisation of the Cloud</t>
  </si>
  <si>
    <t xml:space="preserve">Application portfolio &amp; Telephony review. Review and implementation will need to be complete by March 2016 to ensure savings can be achieved., </t>
  </si>
  <si>
    <t>Relaunch of Town Hall - reliant on all decoration and maintenance completed - represents investment on Marketing material, networking/ programmed events. (reversal of previous investment)</t>
  </si>
  <si>
    <t>Archive Project -  procure the professional skills of an archive consultant to produce a plan for the future development of the archive to a timescale that will feed into the feasibility study for the next phase of the Town Hall development project (£20k) and to continue the secondment arrangements with the County Council for the weeding and cataloguing of the existing archives with 1 FTE ( £30k).</t>
  </si>
  <si>
    <t xml:space="preserve">ICT Contract Inflation (to the Core ICT Systems that City Council owns and maintains). County Charges County Charges (Inflation related to the provision of ICT services as prescribed in the agreement with Oxfordshire County Council). </t>
  </si>
  <si>
    <t>Pest Control Income - for appointments missed by clients</t>
  </si>
  <si>
    <t>Selling advertising space on the Oxford City Council website. Note: use of aggressive cookies by web advertisers limits income possibilities.</t>
  </si>
  <si>
    <t>Make "Your Oxford" self financing by 2016-17. Note: income from advertising in Your Oxford has not increased at the same rate as in previous years. This is due to the economic environment and is also true for Oxford Mail and other outlets. Also costs for printing and distribution continue to rise. It is now unlikely that it will become self-financing by this date. Vital communication tool and costs can be absorbed within overall comms budget.</t>
  </si>
  <si>
    <t>This is the cost of a contract for the collection of arrears on a no win no fee basis. This is an invest to save due to additional income being received via the Collection Fund.</t>
  </si>
  <si>
    <t>Two Revenues Posts ( Court Taking Officer and Appeals &amp; Complaints Officer)  who will improve recovery activities, review customer insight and associated work procedures, increasing collection of Council Tax &amp; Business Rates income.  The associated saving will come via the Collection Fund.  It is anticipated that the additional income, in the example of Council Tax, will be over £200k in order for the authority to receive its share to cover the costs of the posts.</t>
  </si>
  <si>
    <t>To maintain the work of the Universal Credit Pilot, until the anticipated introduction of Universal Credit.  Involves financing  2 posts plus on-costs. Through workforce planning the funding for these posts will come from existing base budgets from 17/18 onwards.</t>
  </si>
  <si>
    <t>Post Room &amp; Copier Unit income budget reduction to bring costs and income to a zero balance.This reflects the significant downturn in printing &amp; copying (e.g. no meeting agendas) and is consistent with similar recharge arrangemnts across the Council.</t>
  </si>
  <si>
    <t>Implement Purchase to Pay and generic working in Payments and Incoome</t>
  </si>
  <si>
    <t>Commercial Waste</t>
  </si>
  <si>
    <t>Low priority service requests - Introduction of more efficient working practices</t>
  </si>
  <si>
    <t>Additional 2% income from car parking charges</t>
  </si>
  <si>
    <t xml:space="preserve">Increased parking charges income in relation to installation of Credit Card Machines at Westgate Car Park </t>
  </si>
  <si>
    <t>Improved Settlement on Recycling Gate Fee Income</t>
  </si>
  <si>
    <t>Pension Cost Saving from Employees not in Pension Scheme</t>
  </si>
  <si>
    <t>Additional waste disposal costs which will be subject to legal challenge</t>
  </si>
  <si>
    <t>New local licensing fees Increase</t>
  </si>
  <si>
    <t>Property</t>
  </si>
  <si>
    <t>Revenue savings from purchase of properties for homeless</t>
  </si>
  <si>
    <t>Corporate</t>
  </si>
  <si>
    <t>Review of Admin Support</t>
  </si>
  <si>
    <t>Review of Assets</t>
  </si>
  <si>
    <t>Review of Off Street Parking</t>
  </si>
  <si>
    <t>Leisure Contract</t>
  </si>
  <si>
    <t xml:space="preserve">Increased contribution in relation to improved efficiency, by reducing the use of subcontractors </t>
  </si>
  <si>
    <t xml:space="preserve">Increased Auction Contribution </t>
  </si>
  <si>
    <t>Food Waste from Flats &amp; HMO's (option A) please see capital bids</t>
  </si>
  <si>
    <t>Market Management and Investment</t>
  </si>
  <si>
    <t>Technical support for Oxford Growth Strategy</t>
  </si>
  <si>
    <t>Planning design and review panel</t>
  </si>
  <si>
    <t>Customer Excellence Manager</t>
  </si>
  <si>
    <t>Toilets: Extended opening &amp; additional cleaning</t>
  </si>
  <si>
    <t>Safeguarding Children and Vulerable Adults</t>
  </si>
  <si>
    <t>Events Web-portal</t>
  </si>
  <si>
    <t>Alignment of Park &amp; Ride charges with County Council policy</t>
  </si>
  <si>
    <t>Living Wage</t>
  </si>
  <si>
    <t>Town Hall Income pressure</t>
  </si>
  <si>
    <t>High - 40%</t>
  </si>
  <si>
    <t xml:space="preserve"> Appendix 3 General Fund Budget Proposals 
2014-15 to 2017-18</t>
  </si>
  <si>
    <t xml:space="preserve">Poster Boards. Note: initially driven by an invest to save bid but investment withdrawn. Contract in place for company to manage boards this financial year, which will bring in £4000. Tender docs ready for a long term agreement starting in April. Company will provide investment to refurbish boards and generate £4-6k income pa for us. </t>
  </si>
  <si>
    <t>Realignment of community development budgets</t>
  </si>
  <si>
    <t>Additional Property letting</t>
  </si>
  <si>
    <t xml:space="preserve">Increased income in planning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</si>
</sst>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 \(#,##0.0\)"/>
    <numFmt numFmtId="165" formatCode="#,##0.00;[Red]\ \(#,##0.00\)"/>
    <numFmt numFmtId="166" formatCode="\ #,##0.0;[Red]\ \(#,##0.0\)"/>
    <numFmt numFmtId="167" formatCode="0.0"/>
    <numFmt numFmtId="168" formatCode="#,##0;[Red]\ \(#,##0\)"/>
    <numFmt numFmtId="169" formatCode="#,##0;[Red]\(#,##0\)"/>
    <numFmt numFmtId="170" formatCode="_(* #,##0_);_(* \(#,##0\);_(* &quot;-&quot;??_);_(@_)"/>
    <numFmt numFmtId="171" formatCode="#,##0.000;[Red]\ \(#,##0.000\)"/>
    <numFmt numFmtId="172" formatCode="0.000"/>
    <numFmt numFmtId="173" formatCode="#,##0.0000;[Red]\ \(#,##0.0000\)"/>
    <numFmt numFmtId="174" formatCode="#,##0;\(#,##0\)"/>
    <numFmt numFmtId="175" formatCode="#,##0.00;[Red]\(#,##0.00\)"/>
    <numFmt numFmtId="176" formatCode="#,##0.0"/>
    <numFmt numFmtId="177" formatCode="#,##0.00;[Red]#,##0.00"/>
    <numFmt numFmtId="178" formatCode="#,##0.0;[Red]#,##0.0"/>
    <numFmt numFmtId="179" formatCode="#,##0.00_ ;[Red]\-#,##0.00\ "/>
    <numFmt numFmtId="180" formatCode="#,##0.00.00_ ;[Red]\(#,##0.00.00\)\ "/>
    <numFmt numFmtId="181" formatCode="#,##0.00_ ;[Red]\(#,##0.00\)\ "/>
    <numFmt numFmtId="182" formatCode="_-* #,##0.0_-;\-* #,##0.0_-;_-* &quot;-&quot;??_-;_-@_-"/>
    <numFmt numFmtId="183" formatCode="_-* #,##0_-;\-* #,##0_-;_-* &quot;-&quot;??_-;_-@_-"/>
  </numFmts>
  <fonts count="38">
    <font>
      <sz val="10"/>
      <name val="Arial"/>
      <family val="0"/>
    </font>
    <font>
      <sz val="8"/>
      <name val="Arial"/>
      <family val="2"/>
    </font>
    <font>
      <b/>
      <sz val="16"/>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name val="Arial"/>
      <family val="2"/>
    </font>
    <font>
      <sz val="48"/>
      <name val="Arial"/>
      <family val="2"/>
    </font>
    <font>
      <b/>
      <sz val="14"/>
      <name val="Arial"/>
      <family val="2"/>
    </font>
    <font>
      <b/>
      <sz val="12"/>
      <name val="Arial"/>
      <family val="2"/>
    </font>
    <font>
      <b/>
      <sz val="10"/>
      <color indexed="8"/>
      <name val="Arial"/>
      <family val="2"/>
    </font>
    <font>
      <sz val="10"/>
      <color indexed="8"/>
      <name val="Arial"/>
      <family val="2"/>
    </font>
    <font>
      <b/>
      <sz val="9"/>
      <name val="Tahoma"/>
      <family val="2"/>
    </font>
    <font>
      <sz val="9"/>
      <name val="Tahoma"/>
      <family val="2"/>
    </font>
    <font>
      <sz val="10"/>
      <color indexed="9"/>
      <name val="Arial"/>
      <family val="2"/>
    </font>
    <font>
      <b/>
      <sz val="10"/>
      <color indexed="9"/>
      <name val="Arial"/>
      <family val="2"/>
    </font>
    <font>
      <sz val="11"/>
      <color theme="1"/>
      <name val="Calibri"/>
      <family val="2"/>
    </font>
    <font>
      <sz val="10"/>
      <color theme="0"/>
      <name val="Arial"/>
      <family val="2"/>
    </font>
    <font>
      <b/>
      <sz val="10"/>
      <color theme="0"/>
      <name val="Arial"/>
      <family val="2"/>
    </font>
    <font>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color indexed="63"/>
      </top>
      <bottom style="dotted"/>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dotted"/>
      <right style="dotted"/>
      <top style="dotted"/>
      <bottom style="dotted"/>
    </border>
    <border>
      <left>
        <color indexed="63"/>
      </left>
      <right style="dotted"/>
      <top>
        <color indexed="63"/>
      </top>
      <bottom>
        <color indexed="63"/>
      </bottom>
    </border>
    <border>
      <left style="dotted"/>
      <right>
        <color indexed="63"/>
      </right>
      <top>
        <color indexed="63"/>
      </top>
      <bottom>
        <color indexed="63"/>
      </bottom>
    </border>
    <border>
      <left>
        <color indexed="63"/>
      </left>
      <right>
        <color indexed="63"/>
      </right>
      <top style="dotted"/>
      <bottom>
        <color indexed="63"/>
      </bottom>
    </border>
    <border>
      <left>
        <color indexed="63"/>
      </left>
      <right style="dotted"/>
      <top style="dotted"/>
      <bottom style="dotted"/>
    </border>
    <border>
      <left style="dotted"/>
      <right style="dotted"/>
      <top style="dotted"/>
      <bottom>
        <color indexed="63"/>
      </bottom>
    </border>
    <border>
      <left style="hair"/>
      <right style="hair"/>
      <top style="hair"/>
      <bottom style="hair"/>
    </border>
    <border>
      <left style="dotted"/>
      <right>
        <color indexed="63"/>
      </right>
      <top style="dotted"/>
      <bottom style="dotted"/>
    </border>
    <border>
      <left style="dotted"/>
      <right style="dotted"/>
      <top>
        <color indexed="63"/>
      </top>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33" fillId="0" borderId="0">
      <alignment/>
      <protection/>
    </xf>
    <xf numFmtId="0" fontId="0"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301">
    <xf numFmtId="0" fontId="0" fillId="0" borderId="0" xfId="0" applyAlignment="1">
      <alignment/>
    </xf>
    <xf numFmtId="0" fontId="0" fillId="24" borderId="0" xfId="0" applyFill="1" applyAlignment="1">
      <alignment vertical="top"/>
    </xf>
    <xf numFmtId="0" fontId="3" fillId="24" borderId="0" xfId="0" applyFont="1" applyFill="1" applyAlignment="1">
      <alignment vertical="top"/>
    </xf>
    <xf numFmtId="0" fontId="3" fillId="24" borderId="0" xfId="0" applyFont="1" applyFill="1" applyAlignment="1">
      <alignment horizontal="left" vertical="top"/>
    </xf>
    <xf numFmtId="0" fontId="3" fillId="24" borderId="0" xfId="0" applyFont="1" applyFill="1" applyBorder="1" applyAlignment="1">
      <alignment horizontal="left" vertical="top" wrapText="1"/>
    </xf>
    <xf numFmtId="168" fontId="3" fillId="24" borderId="10" xfId="0" applyNumberFormat="1" applyFont="1" applyFill="1" applyBorder="1" applyAlignment="1">
      <alignment horizontal="right" vertical="top"/>
    </xf>
    <xf numFmtId="0" fontId="3" fillId="24" borderId="11" xfId="0" applyFont="1" applyFill="1" applyBorder="1" applyAlignment="1">
      <alignment horizontal="left" vertical="top" wrapText="1"/>
    </xf>
    <xf numFmtId="0" fontId="3" fillId="24" borderId="0" xfId="0" applyFont="1" applyFill="1" applyBorder="1" applyAlignment="1">
      <alignment vertical="top"/>
    </xf>
    <xf numFmtId="0" fontId="0" fillId="24" borderId="0" xfId="0" applyFill="1" applyBorder="1" applyAlignment="1">
      <alignment vertical="top"/>
    </xf>
    <xf numFmtId="0" fontId="3" fillId="24" borderId="0" xfId="0" applyFont="1" applyFill="1" applyBorder="1" applyAlignment="1">
      <alignment horizontal="center" vertical="top"/>
    </xf>
    <xf numFmtId="0" fontId="0" fillId="24" borderId="0" xfId="0" applyFill="1" applyAlignment="1">
      <alignment horizontal="right" vertical="top"/>
    </xf>
    <xf numFmtId="0" fontId="3" fillId="24" borderId="0" xfId="0" applyFont="1" applyFill="1" applyAlignment="1">
      <alignment horizontal="center" vertical="top"/>
    </xf>
    <xf numFmtId="0" fontId="0" fillId="24" borderId="0" xfId="0" applyFont="1" applyFill="1" applyAlignment="1">
      <alignment horizontal="right" vertical="top"/>
    </xf>
    <xf numFmtId="0" fontId="3" fillId="24" borderId="0" xfId="0" applyFont="1" applyFill="1" applyAlignment="1">
      <alignment horizontal="right" vertical="top"/>
    </xf>
    <xf numFmtId="168" fontId="3" fillId="24" borderId="0" xfId="0" applyNumberFormat="1" applyFont="1" applyFill="1" applyBorder="1" applyAlignment="1">
      <alignment horizontal="right" vertical="top"/>
    </xf>
    <xf numFmtId="0" fontId="0" fillId="24" borderId="0" xfId="0" applyFont="1" applyFill="1" applyBorder="1" applyAlignment="1">
      <alignment horizontal="right" vertical="top"/>
    </xf>
    <xf numFmtId="0" fontId="0" fillId="24" borderId="0" xfId="0" applyFont="1" applyFill="1" applyBorder="1" applyAlignment="1">
      <alignment vertical="top"/>
    </xf>
    <xf numFmtId="0" fontId="0" fillId="24" borderId="0" xfId="0" applyFont="1" applyFill="1" applyAlignment="1">
      <alignment horizontal="center" vertical="top"/>
    </xf>
    <xf numFmtId="0" fontId="0" fillId="24" borderId="0" xfId="0" applyFont="1" applyFill="1" applyAlignment="1">
      <alignment vertical="top"/>
    </xf>
    <xf numFmtId="0" fontId="0" fillId="24" borderId="0" xfId="0" applyFill="1" applyAlignment="1">
      <alignment horizontal="center" vertical="top"/>
    </xf>
    <xf numFmtId="0" fontId="3" fillId="24" borderId="0" xfId="0" applyFont="1" applyFill="1" applyBorder="1" applyAlignment="1">
      <alignment horizontal="left" vertical="top"/>
    </xf>
    <xf numFmtId="0" fontId="3" fillId="24" borderId="0" xfId="0" applyFont="1" applyFill="1" applyAlignment="1">
      <alignment vertical="top" textRotation="90"/>
    </xf>
    <xf numFmtId="0" fontId="0" fillId="24" borderId="0" xfId="0" applyFill="1" applyBorder="1" applyAlignment="1">
      <alignment horizontal="center" vertical="top"/>
    </xf>
    <xf numFmtId="168" fontId="3" fillId="24" borderId="0" xfId="0" applyNumberFormat="1" applyFont="1" applyFill="1" applyAlignment="1">
      <alignment horizontal="left" vertical="top"/>
    </xf>
    <xf numFmtId="168" fontId="3" fillId="24" borderId="0" xfId="0" applyNumberFormat="1" applyFont="1" applyFill="1" applyBorder="1" applyAlignment="1">
      <alignment horizontal="center" vertical="top"/>
    </xf>
    <xf numFmtId="0" fontId="0" fillId="24" borderId="0" xfId="0" applyFont="1" applyFill="1" applyBorder="1" applyAlignment="1">
      <alignment horizontal="center" vertical="top"/>
    </xf>
    <xf numFmtId="0" fontId="0" fillId="24" borderId="0" xfId="0" applyFont="1" applyFill="1" applyAlignment="1">
      <alignment horizontal="center" vertical="top"/>
    </xf>
    <xf numFmtId="164" fontId="0" fillId="24" borderId="0" xfId="0" applyNumberFormat="1" applyFont="1" applyFill="1" applyBorder="1" applyAlignment="1">
      <alignment horizontal="center" vertical="top"/>
    </xf>
    <xf numFmtId="0" fontId="3" fillId="24" borderId="0" xfId="0" applyFont="1" applyFill="1" applyBorder="1" applyAlignment="1">
      <alignment horizontal="center" vertical="top" wrapText="1"/>
    </xf>
    <xf numFmtId="168" fontId="3" fillId="24" borderId="0" xfId="0" applyNumberFormat="1" applyFont="1" applyFill="1" applyAlignment="1">
      <alignment horizontal="right" vertical="top"/>
    </xf>
    <xf numFmtId="168" fontId="0" fillId="24" borderId="0" xfId="0" applyNumberFormat="1" applyFont="1" applyFill="1" applyAlignment="1">
      <alignment vertical="top"/>
    </xf>
    <xf numFmtId="168" fontId="3" fillId="24" borderId="10" xfId="0" applyNumberFormat="1" applyFont="1" applyFill="1" applyBorder="1" applyAlignment="1">
      <alignment vertical="top"/>
    </xf>
    <xf numFmtId="0" fontId="0" fillId="24" borderId="0" xfId="0" applyFill="1" applyAlignment="1">
      <alignment/>
    </xf>
    <xf numFmtId="0" fontId="3" fillId="24" borderId="0" xfId="0" applyFont="1" applyFill="1" applyAlignment="1">
      <alignment/>
    </xf>
    <xf numFmtId="0" fontId="3" fillId="24" borderId="0" xfId="0" applyFont="1" applyFill="1" applyAlignment="1">
      <alignment textRotation="90"/>
    </xf>
    <xf numFmtId="0" fontId="3" fillId="24" borderId="0" xfId="0" applyFont="1" applyFill="1" applyAlignment="1">
      <alignment horizontal="left" textRotation="90"/>
    </xf>
    <xf numFmtId="164" fontId="3" fillId="24" borderId="10" xfId="0" applyNumberFormat="1" applyFont="1" applyFill="1" applyBorder="1" applyAlignment="1">
      <alignment horizontal="right" vertical="top"/>
    </xf>
    <xf numFmtId="2" fontId="0" fillId="24" borderId="0" xfId="0" applyNumberFormat="1" applyFill="1" applyAlignment="1">
      <alignment/>
    </xf>
    <xf numFmtId="0" fontId="2" fillId="24" borderId="0" xfId="0" applyFont="1" applyFill="1" applyAlignment="1">
      <alignment horizontal="left" vertical="center"/>
    </xf>
    <xf numFmtId="0" fontId="2" fillId="24" borderId="0" xfId="0" applyFont="1" applyFill="1" applyAlignment="1">
      <alignment horizontal="center" vertical="top"/>
    </xf>
    <xf numFmtId="164" fontId="3" fillId="24" borderId="0" xfId="0" applyNumberFormat="1" applyFont="1" applyFill="1" applyBorder="1" applyAlignment="1">
      <alignment horizontal="right" vertical="top"/>
    </xf>
    <xf numFmtId="168" fontId="3" fillId="24" borderId="0" xfId="0" applyNumberFormat="1" applyFont="1" applyFill="1" applyBorder="1" applyAlignment="1">
      <alignment vertical="top"/>
    </xf>
    <xf numFmtId="0" fontId="3" fillId="0" borderId="0" xfId="0" applyFont="1" applyFill="1" applyAlignment="1">
      <alignment vertical="top"/>
    </xf>
    <xf numFmtId="0" fontId="0" fillId="24" borderId="0" xfId="0" applyFill="1" applyAlignment="1">
      <alignment horizontal="center" wrapText="1"/>
    </xf>
    <xf numFmtId="0" fontId="0" fillId="24" borderId="12" xfId="0" applyFill="1" applyBorder="1" applyAlignment="1">
      <alignment/>
    </xf>
    <xf numFmtId="0" fontId="3" fillId="20" borderId="13" xfId="0" applyFont="1" applyFill="1" applyBorder="1" applyAlignment="1">
      <alignment/>
    </xf>
    <xf numFmtId="0" fontId="3" fillId="20" borderId="14" xfId="0" applyFont="1" applyFill="1" applyBorder="1" applyAlignment="1">
      <alignment/>
    </xf>
    <xf numFmtId="0" fontId="3" fillId="20" borderId="14" xfId="0" applyFont="1" applyFill="1" applyBorder="1" applyAlignment="1">
      <alignment horizontal="center" wrapText="1"/>
    </xf>
    <xf numFmtId="0" fontId="3" fillId="24" borderId="15" xfId="0" applyFont="1" applyFill="1" applyBorder="1" applyAlignment="1">
      <alignment/>
    </xf>
    <xf numFmtId="169" fontId="0" fillId="24" borderId="12" xfId="0" applyNumberFormat="1" applyFill="1" applyBorder="1" applyAlignment="1">
      <alignment horizontal="center" wrapText="1"/>
    </xf>
    <xf numFmtId="169" fontId="0" fillId="24" borderId="0" xfId="0" applyNumberFormat="1" applyFill="1" applyBorder="1" applyAlignment="1">
      <alignment horizontal="center" wrapText="1"/>
    </xf>
    <xf numFmtId="169" fontId="0" fillId="24" borderId="14" xfId="0" applyNumberFormat="1" applyFill="1" applyBorder="1" applyAlignment="1">
      <alignment horizontal="center" wrapText="1"/>
    </xf>
    <xf numFmtId="169" fontId="3" fillId="24" borderId="15" xfId="0" applyNumberFormat="1" applyFont="1" applyFill="1" applyBorder="1" applyAlignment="1">
      <alignment horizontal="center" wrapText="1"/>
    </xf>
    <xf numFmtId="169" fontId="3" fillId="24" borderId="16" xfId="0" applyNumberFormat="1" applyFont="1" applyFill="1" applyBorder="1" applyAlignment="1">
      <alignment horizontal="center" wrapText="1"/>
    </xf>
    <xf numFmtId="169" fontId="3" fillId="24" borderId="15" xfId="0" applyNumberFormat="1" applyFont="1" applyFill="1" applyBorder="1" applyAlignment="1">
      <alignment/>
    </xf>
    <xf numFmtId="0" fontId="3" fillId="20" borderId="17" xfId="0" applyFont="1" applyFill="1" applyBorder="1" applyAlignment="1">
      <alignment horizontal="center" wrapText="1"/>
    </xf>
    <xf numFmtId="169" fontId="0" fillId="24" borderId="18" xfId="0" applyNumberFormat="1" applyFill="1" applyBorder="1" applyAlignment="1">
      <alignment horizontal="center" wrapText="1"/>
    </xf>
    <xf numFmtId="0" fontId="3" fillId="20" borderId="15" xfId="0" applyFont="1" applyFill="1" applyBorder="1" applyAlignment="1">
      <alignment horizontal="center" wrapText="1"/>
    </xf>
    <xf numFmtId="0" fontId="3" fillId="24" borderId="0" xfId="0" applyFont="1" applyFill="1" applyBorder="1" applyAlignment="1">
      <alignment/>
    </xf>
    <xf numFmtId="169" fontId="3" fillId="24" borderId="0" xfId="0" applyNumberFormat="1" applyFont="1" applyFill="1" applyBorder="1" applyAlignment="1">
      <alignment horizontal="center" wrapText="1"/>
    </xf>
    <xf numFmtId="169" fontId="3" fillId="24" borderId="0" xfId="0" applyNumberFormat="1" applyFont="1" applyFill="1" applyBorder="1" applyAlignment="1">
      <alignment/>
    </xf>
    <xf numFmtId="169" fontId="3" fillId="24" borderId="19" xfId="0" applyNumberFormat="1" applyFont="1" applyFill="1" applyBorder="1" applyAlignment="1">
      <alignment horizontal="center" wrapText="1"/>
    </xf>
    <xf numFmtId="0" fontId="3" fillId="20" borderId="12" xfId="0" applyFont="1" applyFill="1" applyBorder="1" applyAlignment="1">
      <alignment horizontal="center" wrapText="1"/>
    </xf>
    <xf numFmtId="169" fontId="3" fillId="24" borderId="13" xfId="0" applyNumberFormat="1" applyFont="1" applyFill="1" applyBorder="1" applyAlignment="1">
      <alignment/>
    </xf>
    <xf numFmtId="169" fontId="3" fillId="24" borderId="12" xfId="0" applyNumberFormat="1" applyFont="1" applyFill="1" applyBorder="1" applyAlignment="1">
      <alignment/>
    </xf>
    <xf numFmtId="169" fontId="3" fillId="24" borderId="20" xfId="0" applyNumberFormat="1" applyFont="1" applyFill="1" applyBorder="1" applyAlignment="1">
      <alignment horizontal="center" wrapText="1"/>
    </xf>
    <xf numFmtId="0" fontId="0" fillId="24" borderId="21" xfId="0" applyFill="1" applyBorder="1" applyAlignment="1">
      <alignment/>
    </xf>
    <xf numFmtId="0" fontId="0" fillId="24" borderId="22" xfId="0" applyFill="1" applyBorder="1" applyAlignment="1">
      <alignment/>
    </xf>
    <xf numFmtId="0" fontId="3" fillId="24" borderId="0" xfId="0" applyFont="1" applyFill="1" applyAlignment="1">
      <alignment horizontal="center" wrapText="1"/>
    </xf>
    <xf numFmtId="0" fontId="3" fillId="20" borderId="15" xfId="0" applyFont="1" applyFill="1" applyBorder="1" applyAlignment="1">
      <alignment/>
    </xf>
    <xf numFmtId="169" fontId="0" fillId="24" borderId="13" xfId="0" applyNumberFormat="1" applyFill="1" applyBorder="1" applyAlignment="1">
      <alignment horizontal="center" wrapText="1"/>
    </xf>
    <xf numFmtId="0" fontId="3" fillId="24" borderId="19" xfId="0" applyFont="1" applyFill="1" applyBorder="1" applyAlignment="1">
      <alignment/>
    </xf>
    <xf numFmtId="3" fontId="0" fillId="24" borderId="0" xfId="0" applyNumberFormat="1" applyFill="1" applyAlignment="1">
      <alignment horizontal="center" wrapText="1"/>
    </xf>
    <xf numFmtId="3" fontId="0" fillId="24" borderId="23" xfId="0" applyNumberFormat="1" applyFill="1" applyBorder="1" applyAlignment="1">
      <alignment horizontal="center" wrapText="1"/>
    </xf>
    <xf numFmtId="3" fontId="0" fillId="24" borderId="0" xfId="0" applyNumberFormat="1" applyFill="1" applyBorder="1" applyAlignment="1">
      <alignment horizontal="center" wrapText="1"/>
    </xf>
    <xf numFmtId="3" fontId="0" fillId="24" borderId="13" xfId="0" applyNumberFormat="1" applyFill="1" applyBorder="1" applyAlignment="1">
      <alignment horizontal="center" wrapText="1"/>
    </xf>
    <xf numFmtId="3" fontId="0" fillId="24" borderId="12" xfId="0" applyNumberFormat="1" applyFill="1" applyBorder="1" applyAlignment="1">
      <alignment horizontal="center" wrapText="1"/>
    </xf>
    <xf numFmtId="3" fontId="3" fillId="24" borderId="15" xfId="0" applyNumberFormat="1" applyFont="1" applyFill="1" applyBorder="1" applyAlignment="1">
      <alignment horizontal="center" wrapText="1"/>
    </xf>
    <xf numFmtId="3" fontId="3" fillId="24" borderId="16" xfId="0" applyNumberFormat="1" applyFont="1" applyFill="1" applyBorder="1" applyAlignment="1">
      <alignment horizontal="center" wrapText="1"/>
    </xf>
    <xf numFmtId="168" fontId="3" fillId="24" borderId="16" xfId="0" applyNumberFormat="1" applyFont="1" applyFill="1" applyBorder="1" applyAlignment="1">
      <alignment vertical="top"/>
    </xf>
    <xf numFmtId="168" fontId="3" fillId="24" borderId="12" xfId="0" applyNumberFormat="1" applyFont="1" applyFill="1" applyBorder="1" applyAlignment="1">
      <alignment vertical="top"/>
    </xf>
    <xf numFmtId="0" fontId="3" fillId="24" borderId="16" xfId="0" applyFont="1" applyFill="1" applyBorder="1" applyAlignment="1">
      <alignment horizontal="right" vertical="top"/>
    </xf>
    <xf numFmtId="168" fontId="3" fillId="24" borderId="15" xfId="0" applyNumberFormat="1" applyFont="1" applyFill="1" applyBorder="1" applyAlignment="1">
      <alignment vertical="top"/>
    </xf>
    <xf numFmtId="0" fontId="3" fillId="24" borderId="15" xfId="0" applyFont="1" applyFill="1" applyBorder="1" applyAlignment="1">
      <alignment horizontal="right" vertical="top"/>
    </xf>
    <xf numFmtId="0" fontId="3" fillId="24" borderId="15" xfId="0" applyFont="1" applyFill="1" applyBorder="1" applyAlignment="1">
      <alignment horizontal="left" vertical="top"/>
    </xf>
    <xf numFmtId="169" fontId="0" fillId="24" borderId="0" xfId="0" applyNumberFormat="1" applyFill="1" applyAlignment="1">
      <alignment horizontal="center" wrapText="1"/>
    </xf>
    <xf numFmtId="0" fontId="0" fillId="24" borderId="12" xfId="0" applyFont="1" applyFill="1" applyBorder="1" applyAlignment="1">
      <alignment/>
    </xf>
    <xf numFmtId="169" fontId="0" fillId="24" borderId="24" xfId="0" applyNumberFormat="1" applyFill="1" applyBorder="1" applyAlignment="1">
      <alignment horizontal="center" wrapText="1"/>
    </xf>
    <xf numFmtId="0" fontId="3" fillId="20" borderId="19" xfId="0" applyFont="1" applyFill="1" applyBorder="1" applyAlignment="1">
      <alignment horizontal="center" wrapText="1"/>
    </xf>
    <xf numFmtId="2" fontId="0" fillId="24" borderId="0" xfId="0" applyNumberFormat="1" applyFill="1" applyAlignment="1">
      <alignment vertical="top"/>
    </xf>
    <xf numFmtId="2" fontId="3" fillId="24" borderId="0" xfId="0" applyNumberFormat="1" applyFont="1" applyFill="1" applyAlignment="1">
      <alignment textRotation="90"/>
    </xf>
    <xf numFmtId="2" fontId="0" fillId="24" borderId="0" xfId="0" applyNumberFormat="1" applyFill="1" applyBorder="1" applyAlignment="1">
      <alignment/>
    </xf>
    <xf numFmtId="2" fontId="3" fillId="24" borderId="0" xfId="0" applyNumberFormat="1" applyFont="1" applyFill="1" applyBorder="1" applyAlignment="1">
      <alignment/>
    </xf>
    <xf numFmtId="2" fontId="3" fillId="17" borderId="22" xfId="0" applyNumberFormat="1" applyFont="1" applyFill="1" applyBorder="1" applyAlignment="1">
      <alignment/>
    </xf>
    <xf numFmtId="2" fontId="3" fillId="17" borderId="0" xfId="0" applyNumberFormat="1" applyFont="1" applyFill="1" applyBorder="1" applyAlignment="1">
      <alignment/>
    </xf>
    <xf numFmtId="2" fontId="3" fillId="24" borderId="0" xfId="0" applyNumberFormat="1" applyFont="1" applyFill="1" applyAlignment="1">
      <alignment/>
    </xf>
    <xf numFmtId="2" fontId="3" fillId="17" borderId="25" xfId="0" applyNumberFormat="1" applyFont="1" applyFill="1" applyBorder="1" applyAlignment="1">
      <alignment/>
    </xf>
    <xf numFmtId="2" fontId="3" fillId="17" borderId="26" xfId="0" applyNumberFormat="1" applyFont="1" applyFill="1" applyBorder="1" applyAlignment="1">
      <alignment/>
    </xf>
    <xf numFmtId="2" fontId="3" fillId="17" borderId="27" xfId="0" applyNumberFormat="1" applyFont="1" applyFill="1" applyBorder="1" applyAlignment="1">
      <alignment/>
    </xf>
    <xf numFmtId="2" fontId="3" fillId="17" borderId="28" xfId="0" applyNumberFormat="1" applyFont="1" applyFill="1" applyBorder="1" applyAlignment="1">
      <alignment/>
    </xf>
    <xf numFmtId="2" fontId="27" fillId="17" borderId="21" xfId="0" applyNumberFormat="1" applyFont="1" applyFill="1" applyBorder="1" applyAlignment="1">
      <alignment/>
    </xf>
    <xf numFmtId="2" fontId="27" fillId="17" borderId="23" xfId="0" applyNumberFormat="1" applyFont="1" applyFill="1" applyBorder="1" applyAlignment="1">
      <alignment/>
    </xf>
    <xf numFmtId="2" fontId="27" fillId="24" borderId="0" xfId="0" applyNumberFormat="1" applyFont="1" applyFill="1" applyBorder="1" applyAlignment="1">
      <alignment/>
    </xf>
    <xf numFmtId="2" fontId="27" fillId="17" borderId="29" xfId="0" applyNumberFormat="1" applyFont="1" applyFill="1" applyBorder="1" applyAlignment="1">
      <alignment/>
    </xf>
    <xf numFmtId="2" fontId="27" fillId="17" borderId="30" xfId="0" applyNumberFormat="1" applyFont="1" applyFill="1" applyBorder="1" applyAlignment="1">
      <alignment/>
    </xf>
    <xf numFmtId="40" fontId="0" fillId="24" borderId="0" xfId="0" applyNumberFormat="1" applyFill="1" applyAlignment="1">
      <alignment vertical="top"/>
    </xf>
    <xf numFmtId="40" fontId="3" fillId="24" borderId="0" xfId="0" applyNumberFormat="1" applyFont="1" applyFill="1" applyAlignment="1">
      <alignment textRotation="90"/>
    </xf>
    <xf numFmtId="40" fontId="3" fillId="24" borderId="0" xfId="0" applyNumberFormat="1" applyFont="1" applyFill="1" applyAlignment="1">
      <alignment horizontal="left" vertical="top" textRotation="90"/>
    </xf>
    <xf numFmtId="40" fontId="3" fillId="24" borderId="0" xfId="0" applyNumberFormat="1" applyFont="1" applyFill="1" applyAlignment="1">
      <alignment vertical="top" textRotation="90"/>
    </xf>
    <xf numFmtId="40" fontId="3" fillId="24" borderId="15" xfId="0" applyNumberFormat="1" applyFont="1" applyFill="1" applyBorder="1" applyAlignment="1">
      <alignment vertical="top"/>
    </xf>
    <xf numFmtId="175" fontId="3" fillId="24" borderId="10" xfId="0" applyNumberFormat="1" applyFont="1" applyFill="1" applyBorder="1" applyAlignment="1">
      <alignment horizontal="right" vertical="top"/>
    </xf>
    <xf numFmtId="175" fontId="3" fillId="24" borderId="0" xfId="0" applyNumberFormat="1" applyFont="1" applyFill="1" applyBorder="1" applyAlignment="1">
      <alignment horizontal="right" vertical="top"/>
    </xf>
    <xf numFmtId="169" fontId="3" fillId="24" borderId="12" xfId="0" applyNumberFormat="1" applyFont="1" applyFill="1" applyBorder="1" applyAlignment="1">
      <alignment vertical="top"/>
    </xf>
    <xf numFmtId="169" fontId="3" fillId="24" borderId="15" xfId="0" applyNumberFormat="1" applyFont="1" applyFill="1" applyBorder="1" applyAlignment="1">
      <alignment vertical="top"/>
    </xf>
    <xf numFmtId="0" fontId="3" fillId="20" borderId="29" xfId="0" applyFont="1" applyFill="1" applyBorder="1" applyAlignment="1">
      <alignment horizontal="center" wrapText="1"/>
    </xf>
    <xf numFmtId="0" fontId="26" fillId="24" borderId="0" xfId="0" applyFont="1" applyFill="1" applyAlignment="1">
      <alignment horizontal="center"/>
    </xf>
    <xf numFmtId="0" fontId="3" fillId="20" borderId="20" xfId="0" applyFont="1" applyFill="1" applyBorder="1" applyAlignment="1">
      <alignment horizontal="center" wrapText="1"/>
    </xf>
    <xf numFmtId="3" fontId="3" fillId="24" borderId="0" xfId="0" applyNumberFormat="1" applyFont="1" applyFill="1" applyBorder="1" applyAlignment="1">
      <alignment horizontal="center" wrapText="1"/>
    </xf>
    <xf numFmtId="0" fontId="3" fillId="24" borderId="0" xfId="0" applyFont="1" applyFill="1" applyBorder="1" applyAlignment="1">
      <alignment horizontal="center" wrapText="1"/>
    </xf>
    <xf numFmtId="3" fontId="3" fillId="24" borderId="0" xfId="0" applyNumberFormat="1" applyFont="1" applyFill="1" applyAlignment="1">
      <alignment horizontal="right" vertical="top"/>
    </xf>
    <xf numFmtId="169" fontId="3" fillId="24" borderId="0" xfId="0" applyNumberFormat="1" applyFont="1" applyFill="1" applyAlignment="1">
      <alignment horizontal="right" vertical="top"/>
    </xf>
    <xf numFmtId="0" fontId="0" fillId="25" borderId="0" xfId="0" applyFill="1" applyAlignment="1">
      <alignment vertical="top"/>
    </xf>
    <xf numFmtId="0" fontId="2" fillId="25" borderId="0" xfId="0" applyFont="1" applyFill="1" applyAlignment="1">
      <alignment horizontal="center" vertical="top"/>
    </xf>
    <xf numFmtId="0" fontId="3" fillId="25" borderId="0" xfId="0" applyFont="1" applyFill="1" applyAlignment="1">
      <alignment vertical="top"/>
    </xf>
    <xf numFmtId="0" fontId="3" fillId="25" borderId="0" xfId="0" applyFont="1" applyFill="1" applyBorder="1" applyAlignment="1">
      <alignment vertical="top"/>
    </xf>
    <xf numFmtId="0" fontId="0" fillId="25" borderId="0" xfId="0" applyFill="1" applyAlignment="1">
      <alignment horizontal="center" vertical="top"/>
    </xf>
    <xf numFmtId="0" fontId="3" fillId="25" borderId="0" xfId="0" applyFont="1" applyFill="1" applyAlignment="1">
      <alignment horizontal="center" vertical="top"/>
    </xf>
    <xf numFmtId="0" fontId="3" fillId="25" borderId="0" xfId="0" applyFont="1" applyFill="1" applyAlignment="1">
      <alignment textRotation="90"/>
    </xf>
    <xf numFmtId="3" fontId="3" fillId="25" borderId="0" xfId="0" applyNumberFormat="1" applyFont="1" applyFill="1" applyAlignment="1">
      <alignment horizontal="right" vertical="top"/>
    </xf>
    <xf numFmtId="0" fontId="3" fillId="25" borderId="0" xfId="0" applyFont="1" applyFill="1" applyBorder="1" applyAlignment="1">
      <alignment horizontal="left" vertical="top"/>
    </xf>
    <xf numFmtId="168" fontId="3" fillId="25" borderId="0" xfId="0" applyNumberFormat="1" applyFont="1" applyFill="1" applyBorder="1" applyAlignment="1">
      <alignment horizontal="right" vertical="top"/>
    </xf>
    <xf numFmtId="0" fontId="3" fillId="25" borderId="0" xfId="0" applyFont="1" applyFill="1" applyAlignment="1">
      <alignment horizontal="left" vertical="top" textRotation="90"/>
    </xf>
    <xf numFmtId="0" fontId="3" fillId="25" borderId="0" xfId="0" applyFont="1" applyFill="1" applyAlignment="1">
      <alignment vertical="top" textRotation="90"/>
    </xf>
    <xf numFmtId="0" fontId="0" fillId="25" borderId="0" xfId="0" applyFill="1" applyBorder="1" applyAlignment="1">
      <alignment vertical="top"/>
    </xf>
    <xf numFmtId="0" fontId="0" fillId="25" borderId="0" xfId="0" applyFill="1" applyBorder="1" applyAlignment="1">
      <alignment horizontal="center" vertical="top"/>
    </xf>
    <xf numFmtId="168" fontId="3" fillId="25" borderId="10" xfId="0" applyNumberFormat="1" applyFont="1" applyFill="1" applyBorder="1" applyAlignment="1">
      <alignment horizontal="right" vertical="top"/>
    </xf>
    <xf numFmtId="175" fontId="3" fillId="25" borderId="10" xfId="0" applyNumberFormat="1" applyFont="1" applyFill="1" applyBorder="1" applyAlignment="1">
      <alignment horizontal="right" vertical="top"/>
    </xf>
    <xf numFmtId="175" fontId="3" fillId="25" borderId="0" xfId="0" applyNumberFormat="1" applyFont="1" applyFill="1" applyBorder="1" applyAlignment="1">
      <alignment horizontal="right" vertical="top"/>
    </xf>
    <xf numFmtId="0" fontId="0" fillId="25" borderId="31" xfId="0" applyFont="1" applyFill="1" applyBorder="1" applyAlignment="1">
      <alignment horizontal="left" vertical="top" wrapText="1"/>
    </xf>
    <xf numFmtId="0" fontId="3" fillId="25" borderId="0" xfId="0" applyFont="1" applyFill="1" applyBorder="1" applyAlignment="1">
      <alignment horizontal="right" vertical="top"/>
    </xf>
    <xf numFmtId="0" fontId="3" fillId="25" borderId="15" xfId="0" applyFont="1" applyFill="1" applyBorder="1" applyAlignment="1">
      <alignment horizontal="left" vertical="top"/>
    </xf>
    <xf numFmtId="0" fontId="3" fillId="25" borderId="15" xfId="0" applyFont="1" applyFill="1" applyBorder="1" applyAlignment="1">
      <alignment horizontal="right" vertical="top"/>
    </xf>
    <xf numFmtId="0" fontId="3" fillId="25" borderId="16" xfId="0" applyFont="1" applyFill="1" applyBorder="1" applyAlignment="1">
      <alignment horizontal="right" vertical="top"/>
    </xf>
    <xf numFmtId="0" fontId="3" fillId="25" borderId="15" xfId="0" applyFont="1" applyFill="1" applyBorder="1" applyAlignment="1">
      <alignment/>
    </xf>
    <xf numFmtId="168" fontId="3" fillId="25" borderId="12" xfId="0" applyNumberFormat="1" applyFont="1" applyFill="1" applyBorder="1" applyAlignment="1">
      <alignment vertical="top"/>
    </xf>
    <xf numFmtId="168" fontId="3" fillId="25" borderId="15" xfId="0" applyNumberFormat="1" applyFont="1" applyFill="1" applyBorder="1" applyAlignment="1">
      <alignment vertical="top"/>
    </xf>
    <xf numFmtId="168" fontId="3" fillId="25" borderId="16" xfId="0" applyNumberFormat="1" applyFont="1" applyFill="1" applyBorder="1" applyAlignment="1">
      <alignment vertical="top"/>
    </xf>
    <xf numFmtId="168" fontId="3" fillId="25" borderId="0" xfId="0" applyNumberFormat="1" applyFont="1" applyFill="1" applyBorder="1" applyAlignment="1">
      <alignment vertical="top"/>
    </xf>
    <xf numFmtId="0" fontId="0" fillId="25" borderId="0" xfId="0" applyFill="1" applyAlignment="1">
      <alignment horizontal="right" vertical="top"/>
    </xf>
    <xf numFmtId="0" fontId="3" fillId="25" borderId="0" xfId="0" applyFont="1" applyFill="1" applyBorder="1" applyAlignment="1">
      <alignment horizontal="center" vertical="top"/>
    </xf>
    <xf numFmtId="169" fontId="3" fillId="25" borderId="0" xfId="0" applyNumberFormat="1" applyFont="1" applyFill="1" applyAlignment="1">
      <alignment horizontal="right" vertical="top"/>
    </xf>
    <xf numFmtId="0" fontId="23" fillId="25" borderId="11" xfId="0" applyFont="1" applyFill="1" applyBorder="1" applyAlignment="1">
      <alignment horizontal="left" vertical="top" wrapText="1"/>
    </xf>
    <xf numFmtId="168" fontId="3" fillId="25" borderId="10" xfId="0" applyNumberFormat="1" applyFont="1" applyFill="1" applyBorder="1" applyAlignment="1">
      <alignment horizontal="right" vertical="top" wrapText="1"/>
    </xf>
    <xf numFmtId="175" fontId="3" fillId="25" borderId="10" xfId="0" applyNumberFormat="1" applyFont="1" applyFill="1" applyBorder="1" applyAlignment="1">
      <alignment horizontal="right" vertical="top" wrapText="1"/>
    </xf>
    <xf numFmtId="0" fontId="0" fillId="25" borderId="0" xfId="0" applyFont="1" applyFill="1" applyBorder="1" applyAlignment="1">
      <alignment horizontal="right" vertical="top"/>
    </xf>
    <xf numFmtId="168" fontId="3" fillId="25" borderId="0" xfId="0" applyNumberFormat="1" applyFont="1" applyFill="1" applyBorder="1" applyAlignment="1">
      <alignment horizontal="center" vertical="top"/>
    </xf>
    <xf numFmtId="0" fontId="0" fillId="25" borderId="0" xfId="0" applyFont="1" applyFill="1" applyAlignment="1">
      <alignment horizontal="right" vertical="top"/>
    </xf>
    <xf numFmtId="168" fontId="3" fillId="25" borderId="0" xfId="0" applyNumberFormat="1" applyFont="1" applyFill="1" applyAlignment="1">
      <alignment horizontal="right" vertical="top"/>
    </xf>
    <xf numFmtId="0" fontId="3" fillId="25" borderId="0" xfId="0" applyFont="1" applyFill="1" applyAlignment="1">
      <alignment horizontal="left" textRotation="90"/>
    </xf>
    <xf numFmtId="175" fontId="3" fillId="25" borderId="30" xfId="0" applyNumberFormat="1" applyFont="1" applyFill="1" applyBorder="1" applyAlignment="1">
      <alignment horizontal="right" vertical="top"/>
    </xf>
    <xf numFmtId="164" fontId="3" fillId="25" borderId="10" xfId="0" applyNumberFormat="1" applyFont="1" applyFill="1" applyBorder="1" applyAlignment="1">
      <alignment horizontal="right" vertical="top"/>
    </xf>
    <xf numFmtId="0" fontId="0" fillId="25" borderId="0" xfId="0" applyFont="1" applyFill="1" applyAlignment="1">
      <alignment horizontal="center" vertical="top"/>
    </xf>
    <xf numFmtId="164" fontId="0" fillId="25" borderId="32" xfId="0" applyNumberFormat="1" applyFont="1" applyFill="1" applyBorder="1" applyAlignment="1">
      <alignment horizontal="center" vertical="top"/>
    </xf>
    <xf numFmtId="164" fontId="0" fillId="25" borderId="0" xfId="0" applyNumberFormat="1" applyFont="1" applyFill="1" applyBorder="1" applyAlignment="1">
      <alignment horizontal="center" vertical="top"/>
    </xf>
    <xf numFmtId="0" fontId="0" fillId="25" borderId="32" xfId="0" applyFont="1" applyFill="1" applyBorder="1" applyAlignment="1">
      <alignment horizontal="center" vertical="top"/>
    </xf>
    <xf numFmtId="0" fontId="0" fillId="24" borderId="12" xfId="0" applyFont="1" applyFill="1" applyBorder="1" applyAlignment="1">
      <alignment/>
    </xf>
    <xf numFmtId="181" fontId="0" fillId="24" borderId="12" xfId="0" applyNumberFormat="1" applyFill="1" applyBorder="1" applyAlignment="1">
      <alignment horizontal="center" wrapText="1"/>
    </xf>
    <xf numFmtId="181" fontId="3" fillId="24" borderId="15" xfId="0" applyNumberFormat="1" applyFont="1" applyFill="1" applyBorder="1" applyAlignment="1">
      <alignment horizontal="center" wrapText="1"/>
    </xf>
    <xf numFmtId="181" fontId="0" fillId="24" borderId="18" xfId="0" applyNumberFormat="1" applyFill="1" applyBorder="1" applyAlignment="1">
      <alignment horizontal="center" wrapText="1"/>
    </xf>
    <xf numFmtId="181" fontId="0" fillId="24" borderId="0" xfId="0" applyNumberFormat="1" applyFill="1" applyBorder="1" applyAlignment="1">
      <alignment horizontal="center" wrapText="1"/>
    </xf>
    <xf numFmtId="181" fontId="3" fillId="24" borderId="20" xfId="0" applyNumberFormat="1" applyFont="1" applyFill="1" applyBorder="1" applyAlignment="1">
      <alignment horizontal="center" wrapText="1"/>
    </xf>
    <xf numFmtId="181" fontId="3" fillId="24" borderId="19" xfId="0" applyNumberFormat="1" applyFont="1" applyFill="1" applyBorder="1" applyAlignment="1">
      <alignment horizontal="center" wrapText="1"/>
    </xf>
    <xf numFmtId="0" fontId="0" fillId="26" borderId="31" xfId="0" applyFont="1" applyFill="1" applyBorder="1" applyAlignment="1">
      <alignment vertical="top" wrapText="1"/>
    </xf>
    <xf numFmtId="0" fontId="0" fillId="26" borderId="31" xfId="0" applyFont="1" applyFill="1" applyBorder="1" applyAlignment="1">
      <alignment horizontal="left" vertical="top" wrapText="1"/>
    </xf>
    <xf numFmtId="0" fontId="0" fillId="25" borderId="0" xfId="0" applyFont="1" applyFill="1" applyBorder="1" applyAlignment="1">
      <alignment vertical="top"/>
    </xf>
    <xf numFmtId="0" fontId="0" fillId="25" borderId="0" xfId="0" applyFont="1" applyFill="1" applyBorder="1" applyAlignment="1">
      <alignment vertical="top" wrapText="1"/>
    </xf>
    <xf numFmtId="0" fontId="0" fillId="25" borderId="0" xfId="0" applyFont="1" applyFill="1" applyBorder="1" applyAlignment="1">
      <alignment horizontal="center" vertical="top"/>
    </xf>
    <xf numFmtId="0" fontId="0" fillId="25" borderId="31" xfId="0" applyNumberFormat="1" applyFont="1" applyFill="1" applyBorder="1" applyAlignment="1">
      <alignment horizontal="right" vertical="top"/>
    </xf>
    <xf numFmtId="0" fontId="0" fillId="25" borderId="0" xfId="0" applyFont="1" applyFill="1" applyAlignment="1">
      <alignment vertical="top"/>
    </xf>
    <xf numFmtId="0" fontId="0" fillId="26" borderId="31" xfId="0" applyNumberFormat="1" applyFont="1" applyFill="1" applyBorder="1" applyAlignment="1">
      <alignment horizontal="right" vertical="top"/>
    </xf>
    <xf numFmtId="175" fontId="0" fillId="26" borderId="31" xfId="0" applyNumberFormat="1" applyFont="1" applyFill="1" applyBorder="1" applyAlignment="1">
      <alignment horizontal="right" vertical="top"/>
    </xf>
    <xf numFmtId="168" fontId="0" fillId="26" borderId="31" xfId="0" applyNumberFormat="1" applyFont="1" applyFill="1" applyBorder="1" applyAlignment="1">
      <alignment horizontal="right" vertical="top"/>
    </xf>
    <xf numFmtId="2" fontId="34" fillId="25" borderId="0" xfId="0" applyNumberFormat="1" applyFont="1" applyFill="1" applyBorder="1" applyAlignment="1">
      <alignment/>
    </xf>
    <xf numFmtId="2" fontId="35" fillId="25" borderId="0" xfId="0" applyNumberFormat="1" applyFont="1" applyFill="1" applyBorder="1" applyAlignment="1">
      <alignment/>
    </xf>
    <xf numFmtId="174" fontId="0" fillId="24" borderId="0" xfId="0" applyNumberFormat="1" applyFill="1" applyAlignment="1">
      <alignment/>
    </xf>
    <xf numFmtId="174" fontId="3" fillId="24" borderId="0" xfId="0" applyNumberFormat="1" applyFont="1" applyFill="1" applyAlignment="1">
      <alignment/>
    </xf>
    <xf numFmtId="0" fontId="3" fillId="24" borderId="0" xfId="0" applyFont="1" applyFill="1" applyAlignment="1">
      <alignment horizontal="center" vertical="center" wrapText="1"/>
    </xf>
    <xf numFmtId="169" fontId="0" fillId="24" borderId="0" xfId="0" applyNumberFormat="1" applyFill="1" applyAlignment="1">
      <alignment/>
    </xf>
    <xf numFmtId="169" fontId="3" fillId="24" borderId="0" xfId="0" applyNumberFormat="1" applyFont="1" applyFill="1" applyAlignment="1">
      <alignment/>
    </xf>
    <xf numFmtId="168" fontId="0" fillId="24" borderId="0" xfId="0" applyNumberFormat="1" applyFont="1" applyFill="1" applyBorder="1" applyAlignment="1">
      <alignment horizontal="center" vertical="top"/>
    </xf>
    <xf numFmtId="175" fontId="0" fillId="24" borderId="0" xfId="0" applyNumberFormat="1" applyFont="1" applyFill="1" applyAlignment="1">
      <alignment vertical="top"/>
    </xf>
    <xf numFmtId="0" fontId="36" fillId="25" borderId="0" xfId="57" applyFont="1" applyFill="1" applyAlignment="1">
      <alignment vertical="top"/>
      <protection/>
    </xf>
    <xf numFmtId="164" fontId="3" fillId="25" borderId="0" xfId="0" applyNumberFormat="1" applyFont="1" applyFill="1" applyBorder="1" applyAlignment="1">
      <alignment horizontal="right" vertical="top"/>
    </xf>
    <xf numFmtId="0" fontId="0" fillId="24" borderId="0" xfId="0" applyFont="1" applyFill="1" applyAlignment="1">
      <alignment/>
    </xf>
    <xf numFmtId="174" fontId="0" fillId="24" borderId="0" xfId="0" applyNumberFormat="1" applyFont="1" applyFill="1" applyAlignment="1">
      <alignment/>
    </xf>
    <xf numFmtId="0" fontId="0" fillId="26" borderId="31" xfId="0" applyFont="1" applyFill="1" applyBorder="1" applyAlignment="1">
      <alignment horizontal="right" vertical="top" wrapText="1"/>
    </xf>
    <xf numFmtId="0" fontId="0" fillId="25" borderId="31" xfId="0" applyFont="1" applyFill="1" applyBorder="1" applyAlignment="1">
      <alignment vertical="top" wrapText="1"/>
    </xf>
    <xf numFmtId="168" fontId="0" fillId="25" borderId="32" xfId="0" applyNumberFormat="1" applyFont="1" applyFill="1" applyBorder="1" applyAlignment="1">
      <alignment horizontal="center" vertical="top"/>
    </xf>
    <xf numFmtId="0" fontId="0" fillId="25" borderId="0" xfId="57" applyFont="1" applyFill="1" applyAlignment="1">
      <alignment vertical="top"/>
      <protection/>
    </xf>
    <xf numFmtId="168" fontId="0" fillId="0" borderId="0" xfId="0" applyNumberFormat="1" applyFont="1" applyFill="1" applyBorder="1" applyAlignment="1">
      <alignment horizontal="center" vertical="top"/>
    </xf>
    <xf numFmtId="164" fontId="0" fillId="0" borderId="32" xfId="0" applyNumberFormat="1" applyFont="1" applyFill="1" applyBorder="1" applyAlignment="1">
      <alignment horizontal="center" vertical="top"/>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5" borderId="0" xfId="0" applyFont="1" applyFill="1" applyAlignment="1">
      <alignment horizontal="right" vertical="top"/>
    </xf>
    <xf numFmtId="0" fontId="0" fillId="25" borderId="0" xfId="0" applyFont="1" applyFill="1" applyAlignment="1">
      <alignment horizontal="right" vertical="top" wrapText="1"/>
    </xf>
    <xf numFmtId="168" fontId="0" fillId="25" borderId="0" xfId="0" applyNumberFormat="1" applyFont="1" applyFill="1" applyBorder="1" applyAlignment="1">
      <alignment horizontal="center" vertical="top"/>
    </xf>
    <xf numFmtId="168" fontId="0" fillId="25" borderId="0" xfId="0" applyNumberFormat="1" applyFont="1" applyFill="1" applyAlignment="1">
      <alignment vertical="top"/>
    </xf>
    <xf numFmtId="0" fontId="0" fillId="25" borderId="33" xfId="0" applyFont="1" applyFill="1" applyBorder="1" applyAlignment="1">
      <alignment vertical="top" wrapText="1"/>
    </xf>
    <xf numFmtId="168" fontId="0" fillId="25" borderId="31" xfId="0" applyNumberFormat="1" applyFont="1" applyFill="1" applyBorder="1" applyAlignment="1">
      <alignment horizontal="right" vertical="top"/>
    </xf>
    <xf numFmtId="175" fontId="0" fillId="25" borderId="31" xfId="0" applyNumberFormat="1" applyFont="1" applyFill="1" applyBorder="1" applyAlignment="1">
      <alignment horizontal="right" vertical="top"/>
    </xf>
    <xf numFmtId="0" fontId="0" fillId="25" borderId="34" xfId="0" applyFont="1" applyFill="1" applyBorder="1" applyAlignment="1">
      <alignment horizontal="left" vertical="top" wrapText="1"/>
    </xf>
    <xf numFmtId="0" fontId="0" fillId="25" borderId="34" xfId="0" applyFont="1" applyFill="1" applyBorder="1" applyAlignment="1">
      <alignment vertical="top" wrapText="1"/>
    </xf>
    <xf numFmtId="168" fontId="0" fillId="25" borderId="34" xfId="0" applyNumberFormat="1" applyFont="1" applyFill="1" applyBorder="1" applyAlignment="1">
      <alignment horizontal="right" vertical="top"/>
    </xf>
    <xf numFmtId="175" fontId="0" fillId="25" borderId="34" xfId="0" applyNumberFormat="1" applyFont="1" applyFill="1" applyBorder="1" applyAlignment="1">
      <alignment horizontal="right" vertical="top"/>
    </xf>
    <xf numFmtId="0" fontId="0" fillId="25" borderId="11" xfId="0" applyFont="1" applyFill="1" applyBorder="1" applyAlignment="1">
      <alignment vertical="top" wrapText="1"/>
    </xf>
    <xf numFmtId="168" fontId="0" fillId="25" borderId="11" xfId="0" applyNumberFormat="1" applyFont="1" applyFill="1" applyBorder="1" applyAlignment="1">
      <alignment horizontal="right" vertical="top"/>
    </xf>
    <xf numFmtId="175" fontId="0" fillId="25" borderId="0" xfId="0" applyNumberFormat="1" applyFont="1" applyFill="1" applyBorder="1" applyAlignment="1">
      <alignment vertical="top"/>
    </xf>
    <xf numFmtId="175" fontId="0" fillId="25" borderId="0" xfId="0" applyNumberFormat="1" applyFont="1" applyFill="1" applyBorder="1" applyAlignment="1">
      <alignment horizontal="right" vertical="top"/>
    </xf>
    <xf numFmtId="0" fontId="0" fillId="26" borderId="0" xfId="0" applyFont="1" applyFill="1" applyAlignment="1">
      <alignment vertical="top"/>
    </xf>
    <xf numFmtId="0" fontId="0" fillId="25" borderId="12" xfId="0" applyFont="1" applyFill="1" applyBorder="1" applyAlignment="1">
      <alignment horizontal="left" vertical="top"/>
    </xf>
    <xf numFmtId="168" fontId="0" fillId="25" borderId="12" xfId="0" applyNumberFormat="1" applyFont="1" applyFill="1" applyBorder="1" applyAlignment="1">
      <alignment vertical="top"/>
    </xf>
    <xf numFmtId="168" fontId="0" fillId="25" borderId="0" xfId="0" applyNumberFormat="1" applyFont="1" applyFill="1" applyBorder="1" applyAlignment="1">
      <alignment vertical="top"/>
    </xf>
    <xf numFmtId="164" fontId="0" fillId="25" borderId="0" xfId="0" applyNumberFormat="1" applyFont="1" applyFill="1" applyBorder="1" applyAlignment="1">
      <alignment horizontal="right" vertical="top"/>
    </xf>
    <xf numFmtId="0" fontId="0" fillId="25" borderId="0" xfId="0" applyFont="1" applyFill="1" applyBorder="1" applyAlignment="1">
      <alignment horizontal="left" vertical="top" wrapText="1"/>
    </xf>
    <xf numFmtId="168" fontId="0" fillId="25" borderId="0" xfId="0" applyNumberFormat="1" applyFont="1" applyFill="1" applyBorder="1" applyAlignment="1">
      <alignment horizontal="right" vertical="top"/>
    </xf>
    <xf numFmtId="164" fontId="0" fillId="25" borderId="11" xfId="0" applyNumberFormat="1" applyFont="1" applyFill="1" applyBorder="1" applyAlignment="1">
      <alignment horizontal="right" vertical="top"/>
    </xf>
    <xf numFmtId="175" fontId="0" fillId="25" borderId="0" xfId="0" applyNumberFormat="1" applyFont="1" applyFill="1" applyAlignment="1">
      <alignment vertical="top"/>
    </xf>
    <xf numFmtId="0" fontId="0" fillId="25" borderId="0" xfId="0" applyFont="1" applyFill="1" applyAlignment="1">
      <alignment vertical="top" wrapText="1"/>
    </xf>
    <xf numFmtId="168" fontId="0" fillId="25" borderId="35" xfId="0" applyNumberFormat="1" applyFont="1" applyFill="1" applyBorder="1" applyAlignment="1">
      <alignment horizontal="right" vertical="top"/>
    </xf>
    <xf numFmtId="168" fontId="0" fillId="26" borderId="35" xfId="0" applyNumberFormat="1" applyFont="1" applyFill="1" applyBorder="1" applyAlignment="1">
      <alignment horizontal="right" vertical="top"/>
    </xf>
    <xf numFmtId="0" fontId="0" fillId="26" borderId="0" xfId="0" applyFont="1" applyFill="1" applyBorder="1" applyAlignment="1">
      <alignment vertical="top"/>
    </xf>
    <xf numFmtId="0" fontId="0" fillId="25" borderId="11" xfId="0" applyFont="1" applyFill="1" applyBorder="1" applyAlignment="1">
      <alignment horizontal="left" vertical="top" wrapText="1"/>
    </xf>
    <xf numFmtId="175" fontId="0" fillId="25" borderId="11" xfId="0" applyNumberFormat="1" applyFont="1" applyFill="1" applyBorder="1" applyAlignment="1">
      <alignment horizontal="right" vertical="top"/>
    </xf>
    <xf numFmtId="168" fontId="0" fillId="25" borderId="0" xfId="0" applyNumberFormat="1" applyFont="1" applyFill="1" applyAlignment="1">
      <alignment horizontal="right" vertical="top"/>
    </xf>
    <xf numFmtId="175" fontId="0" fillId="25" borderId="11" xfId="0" applyNumberFormat="1" applyFont="1" applyFill="1" applyBorder="1" applyAlignment="1">
      <alignment vertical="top"/>
    </xf>
    <xf numFmtId="164" fontId="0" fillId="25" borderId="33" xfId="0" applyNumberFormat="1" applyFont="1" applyFill="1" applyBorder="1" applyAlignment="1">
      <alignment horizontal="center" vertical="top"/>
    </xf>
    <xf numFmtId="168" fontId="0" fillId="26" borderId="31" xfId="0" applyNumberFormat="1" applyFont="1" applyFill="1" applyBorder="1" applyAlignment="1">
      <alignment horizontal="left" vertical="top" wrapText="1"/>
    </xf>
    <xf numFmtId="0" fontId="0" fillId="0" borderId="0" xfId="0" applyFont="1" applyFill="1" applyAlignment="1">
      <alignment vertical="top"/>
    </xf>
    <xf numFmtId="0" fontId="0" fillId="25" borderId="36" xfId="0" applyFont="1" applyFill="1" applyBorder="1" applyAlignment="1">
      <alignment vertical="top" wrapText="1"/>
    </xf>
    <xf numFmtId="0" fontId="0" fillId="25" borderId="37" xfId="0" applyFont="1" applyFill="1" applyBorder="1" applyAlignment="1">
      <alignment horizontal="left" vertical="top" wrapText="1"/>
    </xf>
    <xf numFmtId="0" fontId="0" fillId="24" borderId="0" xfId="0" applyFont="1" applyFill="1" applyBorder="1" applyAlignment="1">
      <alignment horizontal="center" vertical="top" wrapText="1"/>
    </xf>
    <xf numFmtId="168" fontId="0" fillId="25" borderId="0" xfId="0" applyNumberFormat="1" applyFont="1" applyFill="1" applyAlignment="1">
      <alignment horizontal="center" vertical="top"/>
    </xf>
    <xf numFmtId="175" fontId="0" fillId="25" borderId="38" xfId="0" applyNumberFormat="1" applyFont="1" applyFill="1" applyBorder="1" applyAlignment="1">
      <alignment horizontal="right" vertical="top"/>
    </xf>
    <xf numFmtId="0" fontId="0" fillId="24" borderId="0" xfId="0" applyFont="1" applyFill="1" applyBorder="1" applyAlignment="1">
      <alignment/>
    </xf>
    <xf numFmtId="0" fontId="0" fillId="25" borderId="0" xfId="0" applyFont="1" applyFill="1" applyAlignment="1">
      <alignment horizontal="center" vertical="top" wrapText="1"/>
    </xf>
    <xf numFmtId="168" fontId="0" fillId="26" borderId="31" xfId="0" applyNumberFormat="1" applyFont="1" applyFill="1" applyBorder="1" applyAlignment="1">
      <alignment horizontal="right" vertical="top" wrapText="1"/>
    </xf>
    <xf numFmtId="168" fontId="0" fillId="25" borderId="31" xfId="0" applyNumberFormat="1" applyFont="1" applyFill="1" applyBorder="1" applyAlignment="1">
      <alignment horizontal="right" vertical="top" wrapText="1"/>
    </xf>
    <xf numFmtId="0" fontId="0" fillId="25" borderId="0" xfId="0" applyFont="1" applyFill="1" applyAlignment="1">
      <alignment/>
    </xf>
    <xf numFmtId="0" fontId="0" fillId="25" borderId="0" xfId="0" applyFont="1" applyFill="1" applyBorder="1" applyAlignment="1">
      <alignment horizontal="center" vertical="top" wrapText="1"/>
    </xf>
    <xf numFmtId="168" fontId="0" fillId="25" borderId="34" xfId="0" applyNumberFormat="1" applyFont="1" applyFill="1" applyBorder="1" applyAlignment="1">
      <alignment horizontal="right" vertical="top" wrapText="1"/>
    </xf>
    <xf numFmtId="0" fontId="0" fillId="25" borderId="0" xfId="0" applyFont="1" applyFill="1" applyBorder="1" applyAlignment="1">
      <alignment/>
    </xf>
    <xf numFmtId="168" fontId="0" fillId="25" borderId="11" xfId="0" applyNumberFormat="1" applyFont="1" applyFill="1" applyBorder="1" applyAlignment="1">
      <alignment horizontal="right" vertical="top" wrapText="1"/>
    </xf>
    <xf numFmtId="168" fontId="0" fillId="25" borderId="0" xfId="0" applyNumberFormat="1" applyFont="1" applyFill="1" applyBorder="1" applyAlignment="1">
      <alignment horizontal="right" vertical="top" wrapText="1"/>
    </xf>
    <xf numFmtId="0" fontId="0" fillId="25" borderId="0" xfId="0" applyFont="1" applyFill="1" applyAlignment="1">
      <alignment vertical="center"/>
    </xf>
    <xf numFmtId="175" fontId="0" fillId="25" borderId="31" xfId="0" applyNumberFormat="1" applyFont="1" applyFill="1" applyBorder="1" applyAlignment="1">
      <alignment horizontal="right" vertical="center"/>
    </xf>
    <xf numFmtId="2" fontId="0" fillId="24" borderId="0" xfId="0" applyNumberFormat="1" applyFont="1" applyFill="1" applyAlignment="1">
      <alignment/>
    </xf>
    <xf numFmtId="0" fontId="0" fillId="25" borderId="33" xfId="0" applyFont="1" applyFill="1" applyBorder="1" applyAlignment="1">
      <alignment horizontal="center" vertical="top" wrapText="1"/>
    </xf>
    <xf numFmtId="40" fontId="0" fillId="24" borderId="0" xfId="0" applyNumberFormat="1" applyFont="1" applyFill="1" applyAlignment="1">
      <alignment vertical="top"/>
    </xf>
    <xf numFmtId="169" fontId="0" fillId="24" borderId="0" xfId="0" applyNumberFormat="1" applyFont="1" applyFill="1" applyAlignment="1">
      <alignment vertical="top"/>
    </xf>
    <xf numFmtId="164" fontId="0" fillId="25" borderId="0" xfId="0" applyNumberFormat="1" applyFont="1" applyFill="1" applyBorder="1" applyAlignment="1">
      <alignment horizontal="right" vertical="top" textRotation="90"/>
    </xf>
    <xf numFmtId="164" fontId="0" fillId="25" borderId="11" xfId="0" applyNumberFormat="1" applyFont="1" applyFill="1" applyBorder="1" applyAlignment="1">
      <alignment horizontal="right" vertical="top" textRotation="90"/>
    </xf>
    <xf numFmtId="0" fontId="0" fillId="25" borderId="31" xfId="0" applyFont="1" applyFill="1" applyBorder="1" applyAlignment="1">
      <alignment vertical="top"/>
    </xf>
    <xf numFmtId="168" fontId="0" fillId="25" borderId="39" xfId="0" applyNumberFormat="1" applyFont="1" applyFill="1" applyBorder="1" applyAlignment="1">
      <alignment horizontal="right" vertical="top"/>
    </xf>
    <xf numFmtId="168" fontId="0" fillId="0" borderId="11" xfId="0" applyNumberFormat="1" applyFont="1" applyFill="1" applyBorder="1" applyAlignment="1">
      <alignment horizontal="right" vertical="top"/>
    </xf>
    <xf numFmtId="167" fontId="0" fillId="24" borderId="0" xfId="0" applyNumberFormat="1" applyFont="1" applyFill="1" applyAlignment="1">
      <alignment vertical="top"/>
    </xf>
    <xf numFmtId="2" fontId="0" fillId="24" borderId="0" xfId="0" applyNumberFormat="1" applyFont="1" applyFill="1" applyBorder="1" applyAlignment="1">
      <alignment horizontal="right" textRotation="90"/>
    </xf>
    <xf numFmtId="2" fontId="0" fillId="24" borderId="11" xfId="0" applyNumberFormat="1" applyFont="1" applyFill="1" applyBorder="1" applyAlignment="1">
      <alignment horizontal="right" textRotation="90"/>
    </xf>
    <xf numFmtId="175" fontId="0" fillId="25" borderId="0" xfId="0" applyNumberFormat="1" applyFont="1" applyFill="1" applyBorder="1" applyAlignment="1">
      <alignment/>
    </xf>
    <xf numFmtId="169" fontId="0" fillId="26" borderId="31" xfId="42" applyNumberFormat="1" applyFont="1" applyFill="1" applyBorder="1" applyAlignment="1">
      <alignment vertical="top" wrapText="1"/>
    </xf>
    <xf numFmtId="169" fontId="0" fillId="26" borderId="31" xfId="0" applyNumberFormat="1" applyFont="1" applyFill="1" applyBorder="1" applyAlignment="1">
      <alignment vertical="top" wrapText="1"/>
    </xf>
    <xf numFmtId="169" fontId="0" fillId="26" borderId="31" xfId="0" applyNumberFormat="1" applyFont="1" applyFill="1" applyBorder="1" applyAlignment="1">
      <alignment horizontal="right" vertical="top"/>
    </xf>
    <xf numFmtId="169" fontId="0" fillId="26" borderId="31" xfId="0" applyNumberFormat="1" applyFont="1" applyFill="1" applyBorder="1" applyAlignment="1">
      <alignment horizontal="right" vertical="top" wrapText="1"/>
    </xf>
    <xf numFmtId="0" fontId="3" fillId="25" borderId="0" xfId="0" applyFont="1" applyFill="1" applyBorder="1" applyAlignment="1">
      <alignment vertical="top" wrapText="1"/>
    </xf>
    <xf numFmtId="0" fontId="3" fillId="20" borderId="30" xfId="0" applyFont="1" applyFill="1" applyBorder="1" applyAlignment="1">
      <alignment horizontal="center" wrapText="1"/>
    </xf>
    <xf numFmtId="169" fontId="0" fillId="24" borderId="22" xfId="0" applyNumberFormat="1" applyFill="1" applyBorder="1" applyAlignment="1">
      <alignment horizontal="center" wrapText="1"/>
    </xf>
    <xf numFmtId="175" fontId="3" fillId="24" borderId="0" xfId="0" applyNumberFormat="1" applyFont="1" applyFill="1" applyAlignment="1">
      <alignment horizontal="left" vertical="top" textRotation="90"/>
    </xf>
    <xf numFmtId="175" fontId="3" fillId="24" borderId="0" xfId="0" applyNumberFormat="1" applyFont="1" applyFill="1" applyAlignment="1">
      <alignment vertical="top" textRotation="90"/>
    </xf>
    <xf numFmtId="0" fontId="28" fillId="24" borderId="0" xfId="57" applyFont="1" applyFill="1" applyAlignment="1">
      <alignment vertical="top"/>
      <protection/>
    </xf>
    <xf numFmtId="0" fontId="3" fillId="25" borderId="0" xfId="0" applyFont="1" applyFill="1" applyBorder="1" applyAlignment="1">
      <alignment horizontal="left" vertical="top" wrapText="1"/>
    </xf>
    <xf numFmtId="0" fontId="3" fillId="25" borderId="0" xfId="0" applyFont="1" applyFill="1" applyBorder="1" applyAlignment="1">
      <alignment vertical="top" wrapText="1"/>
    </xf>
    <xf numFmtId="0" fontId="3" fillId="25" borderId="11" xfId="0" applyFont="1" applyFill="1" applyBorder="1" applyAlignment="1">
      <alignment horizontal="left" vertical="top" wrapText="1"/>
    </xf>
    <xf numFmtId="0" fontId="0" fillId="24" borderId="21" xfId="0" applyFont="1" applyFill="1" applyBorder="1" applyAlignment="1">
      <alignment/>
    </xf>
    <xf numFmtId="0" fontId="24" fillId="24" borderId="0" xfId="0" applyFont="1" applyFill="1" applyAlignment="1">
      <alignment horizontal="center" vertical="center" wrapText="1"/>
    </xf>
    <xf numFmtId="0" fontId="25" fillId="24" borderId="0" xfId="0" applyFont="1" applyFill="1" applyAlignment="1">
      <alignment horizontal="center"/>
    </xf>
    <xf numFmtId="0" fontId="3" fillId="20" borderId="19" xfId="0" applyFont="1" applyFill="1" applyBorder="1" applyAlignment="1">
      <alignment horizontal="center" wrapText="1"/>
    </xf>
    <xf numFmtId="0" fontId="3" fillId="20" borderId="20" xfId="0" applyFont="1" applyFill="1" applyBorder="1" applyAlignment="1">
      <alignment horizontal="center" wrapText="1"/>
    </xf>
    <xf numFmtId="0" fontId="26" fillId="24" borderId="0" xfId="0" applyFont="1" applyFill="1" applyAlignment="1">
      <alignment horizontal="center"/>
    </xf>
    <xf numFmtId="0" fontId="3" fillId="20" borderId="16" xfId="0" applyFont="1" applyFill="1" applyBorder="1" applyAlignment="1">
      <alignment horizontal="center" wrapText="1"/>
    </xf>
    <xf numFmtId="0" fontId="24" fillId="24" borderId="0" xfId="0" applyFont="1" applyFill="1" applyAlignment="1">
      <alignment horizontal="center" vertical="center" wrapText="1"/>
    </xf>
    <xf numFmtId="0" fontId="3" fillId="25" borderId="0" xfId="0" applyFont="1" applyFill="1" applyAlignment="1">
      <alignment horizontal="center" vertical="top"/>
    </xf>
    <xf numFmtId="0" fontId="3" fillId="25" borderId="0" xfId="0" applyFont="1" applyFill="1" applyBorder="1" applyAlignment="1">
      <alignment horizontal="left" vertical="top" wrapText="1"/>
    </xf>
    <xf numFmtId="0" fontId="2" fillId="25" borderId="0" xfId="0" applyFont="1" applyFill="1" applyAlignment="1">
      <alignment horizontal="center" vertical="top"/>
    </xf>
    <xf numFmtId="0" fontId="3" fillId="25" borderId="0" xfId="0" applyFont="1" applyFill="1" applyBorder="1" applyAlignment="1">
      <alignment vertical="top" wrapText="1"/>
    </xf>
    <xf numFmtId="0" fontId="3" fillId="25" borderId="0" xfId="0" applyFont="1" applyFill="1" applyAlignment="1">
      <alignment horizontal="left" vertical="top"/>
    </xf>
    <xf numFmtId="0" fontId="3" fillId="25" borderId="11" xfId="0" applyFont="1" applyFill="1" applyBorder="1" applyAlignment="1">
      <alignment horizontal="left" vertical="top" wrapText="1"/>
    </xf>
    <xf numFmtId="0" fontId="3" fillId="24" borderId="0" xfId="0" applyFont="1" applyFill="1" applyAlignment="1">
      <alignment horizontal="center" vertical="top"/>
    </xf>
    <xf numFmtId="0" fontId="3" fillId="25" borderId="0" xfId="0" applyFont="1" applyFill="1" applyAlignment="1">
      <alignment horizontal="right" vertical="top"/>
    </xf>
    <xf numFmtId="0" fontId="3" fillId="0" borderId="11" xfId="0" applyFont="1" applyFill="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86">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6"/>
  <sheetViews>
    <sheetView zoomScalePageLayoutView="0" workbookViewId="0" topLeftCell="A1">
      <selection activeCell="A2" sqref="A2:N5"/>
    </sheetView>
  </sheetViews>
  <sheetFormatPr defaultColWidth="9.140625" defaultRowHeight="12.75"/>
  <cols>
    <col min="1" max="16384" width="9.140625" style="32" customWidth="1"/>
  </cols>
  <sheetData>
    <row r="1" spans="11:14" ht="18">
      <c r="K1" s="286"/>
      <c r="L1" s="286"/>
      <c r="M1" s="286"/>
      <c r="N1" s="286"/>
    </row>
    <row r="2" spans="1:14" ht="12.75">
      <c r="A2" s="285" t="s">
        <v>312</v>
      </c>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12.75">
      <c r="A4" s="285"/>
      <c r="B4" s="285"/>
      <c r="C4" s="285"/>
      <c r="D4" s="285"/>
      <c r="E4" s="285"/>
      <c r="F4" s="285"/>
      <c r="G4" s="285"/>
      <c r="H4" s="285"/>
      <c r="I4" s="285"/>
      <c r="J4" s="285"/>
      <c r="K4" s="285"/>
      <c r="L4" s="285"/>
      <c r="M4" s="285"/>
      <c r="N4" s="285"/>
    </row>
    <row r="5" spans="1:14" ht="409.5" customHeight="1">
      <c r="A5" s="285"/>
      <c r="B5" s="285"/>
      <c r="C5" s="285"/>
      <c r="D5" s="285"/>
      <c r="E5" s="285"/>
      <c r="F5" s="285"/>
      <c r="G5" s="285"/>
      <c r="H5" s="285"/>
      <c r="I5" s="285"/>
      <c r="J5" s="285"/>
      <c r="K5" s="285"/>
      <c r="L5" s="285"/>
      <c r="M5" s="285"/>
      <c r="N5" s="285"/>
    </row>
    <row r="6" ht="12.75">
      <c r="C6" s="33"/>
    </row>
  </sheetData>
  <sheetProtection/>
  <mergeCells count="2">
    <mergeCell ref="A2:N5"/>
    <mergeCell ref="K1:N1"/>
  </mergeCells>
  <printOptions/>
  <pageMargins left="0.75" right="0.75" top="1" bottom="1" header="0.5" footer="0.5"/>
  <pageSetup fitToHeight="1" fitToWidth="1"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A1:Q71"/>
  <sheetViews>
    <sheetView tabSelected="1" zoomScalePageLayoutView="0" workbookViewId="0" topLeftCell="A34">
      <selection activeCell="F37" sqref="F37:I41"/>
    </sheetView>
  </sheetViews>
  <sheetFormatPr defaultColWidth="9.140625" defaultRowHeight="12.75"/>
  <cols>
    <col min="1" max="1" width="5.140625" style="12" bestFit="1" customWidth="1"/>
    <col min="2" max="2" width="22.8515625" style="1" customWidth="1"/>
    <col min="3" max="3" width="43.57421875" style="1" customWidth="1"/>
    <col min="4" max="4" width="3.140625" style="19" customWidth="1"/>
    <col min="5" max="5" width="9.00390625" style="19" customWidth="1"/>
    <col min="6" max="6" width="9.8515625" style="1" customWidth="1"/>
    <col min="7" max="7" width="11.00390625" style="1" customWidth="1"/>
    <col min="8" max="8" width="10.8515625" style="1" customWidth="1"/>
    <col min="9" max="9" width="10.7109375" style="1" customWidth="1"/>
    <col min="10" max="10" width="10.7109375" style="1" hidden="1" customWidth="1"/>
    <col min="11" max="11" width="2.421875" style="1" customWidth="1"/>
    <col min="12" max="12" width="6.8515625" style="1" customWidth="1"/>
    <col min="13" max="13" width="7.421875" style="1" customWidth="1"/>
    <col min="14" max="15" width="5.7109375" style="1" customWidth="1"/>
    <col min="16" max="16" width="5.7109375" style="1" hidden="1" customWidth="1"/>
    <col min="17" max="17" width="6.28125" style="1" customWidth="1"/>
    <col min="18" max="18" width="1.7109375" style="1" customWidth="1"/>
    <col min="19" max="19" width="26.140625" style="1" customWidth="1"/>
    <col min="20" max="16384" width="9.140625" style="1" customWidth="1"/>
  </cols>
  <sheetData>
    <row r="1" spans="1:17" ht="36" customHeight="1">
      <c r="A1" s="26"/>
      <c r="B1" s="294" t="s">
        <v>148</v>
      </c>
      <c r="C1" s="294"/>
      <c r="D1" s="294"/>
      <c r="E1" s="294"/>
      <c r="F1" s="294"/>
      <c r="G1" s="294"/>
      <c r="H1" s="294"/>
      <c r="I1" s="294"/>
      <c r="J1" s="294"/>
      <c r="K1" s="294"/>
      <c r="L1" s="38"/>
      <c r="M1" s="38"/>
      <c r="N1" s="38"/>
      <c r="O1" s="38"/>
      <c r="P1" s="38"/>
      <c r="Q1" s="38"/>
    </row>
    <row r="2" spans="1:17" s="178" customFormat="1" ht="19.5" customHeight="1">
      <c r="A2" s="207"/>
      <c r="C2" s="2" t="s">
        <v>13</v>
      </c>
      <c r="D2" s="9"/>
      <c r="E2" s="9"/>
      <c r="F2" s="13" t="s">
        <v>34</v>
      </c>
      <c r="G2" s="13" t="s">
        <v>31</v>
      </c>
      <c r="H2" s="13" t="s">
        <v>32</v>
      </c>
      <c r="I2" s="13" t="s">
        <v>147</v>
      </c>
      <c r="J2" s="13" t="s">
        <v>147</v>
      </c>
      <c r="L2" s="292" t="s">
        <v>111</v>
      </c>
      <c r="M2" s="292"/>
      <c r="N2" s="292"/>
      <c r="O2" s="292"/>
      <c r="P2" s="292"/>
      <c r="Q2" s="292"/>
    </row>
    <row r="3" spans="1:17" s="178" customFormat="1" ht="41.25" customHeight="1">
      <c r="A3" s="12"/>
      <c r="C3" s="2"/>
      <c r="D3" s="9"/>
      <c r="E3" s="9" t="s">
        <v>33</v>
      </c>
      <c r="F3" s="13" t="s">
        <v>14</v>
      </c>
      <c r="G3" s="13" t="s">
        <v>14</v>
      </c>
      <c r="H3" s="13" t="s">
        <v>14</v>
      </c>
      <c r="I3" s="13" t="s">
        <v>14</v>
      </c>
      <c r="J3" s="13" t="s">
        <v>14</v>
      </c>
      <c r="L3" s="34" t="s">
        <v>34</v>
      </c>
      <c r="M3" s="34" t="s">
        <v>31</v>
      </c>
      <c r="N3" s="34" t="s">
        <v>32</v>
      </c>
      <c r="O3" s="34" t="s">
        <v>147</v>
      </c>
      <c r="P3" s="34" t="s">
        <v>147</v>
      </c>
      <c r="Q3" s="34" t="s">
        <v>15</v>
      </c>
    </row>
    <row r="4" spans="1:17" s="178" customFormat="1" ht="20.25" customHeight="1">
      <c r="A4" s="12"/>
      <c r="C4" s="2"/>
      <c r="D4" s="9"/>
      <c r="E4" s="9"/>
      <c r="F4" s="13"/>
      <c r="G4" s="13"/>
      <c r="H4" s="13"/>
      <c r="I4" s="13"/>
      <c r="J4" s="13"/>
      <c r="L4" s="34"/>
      <c r="M4" s="34"/>
      <c r="N4" s="34"/>
      <c r="O4" s="34"/>
      <c r="P4" s="34"/>
      <c r="Q4" s="34"/>
    </row>
    <row r="5" spans="1:17" s="178" customFormat="1" ht="20.25" customHeight="1" hidden="1">
      <c r="A5" s="12"/>
      <c r="C5" s="13" t="s">
        <v>1</v>
      </c>
      <c r="D5" s="9"/>
      <c r="E5" s="9"/>
      <c r="F5" s="120">
        <v>1477</v>
      </c>
      <c r="G5" s="119">
        <f>F45</f>
        <v>1520</v>
      </c>
      <c r="H5" s="119">
        <f>G45</f>
        <v>1465</v>
      </c>
      <c r="I5" s="119">
        <f>H45</f>
        <v>1372</v>
      </c>
      <c r="J5" s="13"/>
      <c r="L5" s="34"/>
      <c r="M5" s="34"/>
      <c r="N5" s="34"/>
      <c r="O5" s="34"/>
      <c r="P5" s="34"/>
      <c r="Q5" s="34"/>
    </row>
    <row r="6" spans="1:17" s="178" customFormat="1" ht="19.5" customHeight="1" hidden="1">
      <c r="A6" s="12"/>
      <c r="B6" s="2"/>
      <c r="C6" s="2"/>
      <c r="D6" s="26"/>
      <c r="E6" s="9"/>
      <c r="F6" s="14"/>
      <c r="G6" s="14"/>
      <c r="H6" s="14"/>
      <c r="I6" s="14"/>
      <c r="J6" s="14"/>
      <c r="L6" s="35"/>
      <c r="M6" s="35"/>
      <c r="N6" s="35"/>
      <c r="O6" s="35"/>
      <c r="P6" s="35"/>
      <c r="Q6" s="34"/>
    </row>
    <row r="7" spans="1:17" s="178" customFormat="1" ht="13.5" customHeight="1">
      <c r="A7" s="156"/>
      <c r="B7" s="123" t="s">
        <v>16</v>
      </c>
      <c r="C7" s="123"/>
      <c r="D7" s="149"/>
      <c r="E7" s="149"/>
      <c r="F7" s="157"/>
      <c r="G7" s="157"/>
      <c r="H7" s="157"/>
      <c r="I7" s="157"/>
      <c r="J7" s="157"/>
      <c r="L7" s="158"/>
      <c r="M7" s="158"/>
      <c r="N7" s="158"/>
      <c r="O7" s="158"/>
      <c r="P7" s="158"/>
      <c r="Q7" s="127"/>
    </row>
    <row r="8" spans="1:17" s="178" customFormat="1" ht="25.5">
      <c r="A8" s="156">
        <v>1</v>
      </c>
      <c r="B8" s="138" t="s">
        <v>175</v>
      </c>
      <c r="C8" s="138" t="s">
        <v>120</v>
      </c>
      <c r="D8" s="174"/>
      <c r="E8" s="162" t="s">
        <v>39</v>
      </c>
      <c r="F8" s="211">
        <v>-20</v>
      </c>
      <c r="G8" s="211">
        <v>-20</v>
      </c>
      <c r="H8" s="211"/>
      <c r="I8" s="211"/>
      <c r="J8" s="211"/>
      <c r="L8" s="212"/>
      <c r="M8" s="212"/>
      <c r="N8" s="212"/>
      <c r="O8" s="212"/>
      <c r="P8" s="212"/>
      <c r="Q8" s="212">
        <f>+SUM(L8:O8)</f>
        <v>0</v>
      </c>
    </row>
    <row r="9" spans="1:17" s="178" customFormat="1" ht="42" customHeight="1">
      <c r="A9" s="156">
        <v>2</v>
      </c>
      <c r="B9" s="138" t="s">
        <v>190</v>
      </c>
      <c r="C9" s="138" t="s">
        <v>121</v>
      </c>
      <c r="D9" s="174"/>
      <c r="E9" s="162" t="s">
        <v>39</v>
      </c>
      <c r="F9" s="211"/>
      <c r="G9" s="211">
        <v>-50</v>
      </c>
      <c r="H9" s="211">
        <v>-50</v>
      </c>
      <c r="I9" s="211"/>
      <c r="J9" s="211">
        <v>-50</v>
      </c>
      <c r="L9" s="212"/>
      <c r="M9" s="212"/>
      <c r="N9" s="212"/>
      <c r="O9" s="212"/>
      <c r="P9" s="212"/>
      <c r="Q9" s="212">
        <f>+SUM(L9:O9)</f>
        <v>0</v>
      </c>
    </row>
    <row r="10" spans="1:17" s="178" customFormat="1" ht="12.75" customHeight="1">
      <c r="A10" s="156"/>
      <c r="D10" s="174"/>
      <c r="E10" s="163"/>
      <c r="F10" s="215"/>
      <c r="G10" s="215"/>
      <c r="H10" s="215"/>
      <c r="I10" s="215"/>
      <c r="J10" s="215"/>
      <c r="K10" s="174"/>
      <c r="L10" s="216"/>
      <c r="M10" s="216"/>
      <c r="N10" s="216"/>
      <c r="O10" s="216"/>
      <c r="P10" s="216"/>
      <c r="Q10" s="216"/>
    </row>
    <row r="11" spans="1:17" s="174" customFormat="1" ht="13.5" customHeight="1" thickBot="1">
      <c r="A11" s="154"/>
      <c r="B11" s="293" t="s">
        <v>20</v>
      </c>
      <c r="C11" s="293"/>
      <c r="E11" s="163"/>
      <c r="F11" s="135">
        <f>+SUM(F8:F9)</f>
        <v>-20</v>
      </c>
      <c r="G11" s="135">
        <f>+SUM(G8:G9)</f>
        <v>-70</v>
      </c>
      <c r="H11" s="135">
        <f>+SUM(H8:H9)</f>
        <v>-50</v>
      </c>
      <c r="I11" s="135">
        <f>+SUM(I8:I9)</f>
        <v>0</v>
      </c>
      <c r="J11" s="135">
        <f>+SUM(J8:J9)</f>
        <v>-50</v>
      </c>
      <c r="L11" s="136">
        <f aca="true" t="shared" si="0" ref="L11:Q11">+SUM(L8:L9)</f>
        <v>0</v>
      </c>
      <c r="M11" s="136">
        <f t="shared" si="0"/>
        <v>0</v>
      </c>
      <c r="N11" s="136">
        <f t="shared" si="0"/>
        <v>0</v>
      </c>
      <c r="O11" s="136">
        <f t="shared" si="0"/>
        <v>0</v>
      </c>
      <c r="P11" s="136">
        <f t="shared" si="0"/>
        <v>0</v>
      </c>
      <c r="Q11" s="136">
        <f t="shared" si="0"/>
        <v>0</v>
      </c>
    </row>
    <row r="12" spans="1:17" s="178" customFormat="1" ht="12.75" customHeight="1">
      <c r="A12" s="156"/>
      <c r="B12" s="226"/>
      <c r="C12" s="226"/>
      <c r="D12" s="174"/>
      <c r="E12" s="163"/>
      <c r="F12" s="227"/>
      <c r="G12" s="227"/>
      <c r="H12" s="227"/>
      <c r="I12" s="227"/>
      <c r="J12" s="227"/>
      <c r="K12" s="174"/>
      <c r="L12" s="220"/>
      <c r="M12" s="220"/>
      <c r="N12" s="220"/>
      <c r="O12" s="220"/>
      <c r="P12" s="220"/>
      <c r="Q12" s="220"/>
    </row>
    <row r="13" spans="1:17" s="174" customFormat="1" ht="12.75">
      <c r="A13" s="154"/>
      <c r="B13" s="205" t="s">
        <v>23</v>
      </c>
      <c r="C13" s="234"/>
      <c r="E13" s="163"/>
      <c r="F13" s="218"/>
      <c r="G13" s="218"/>
      <c r="H13" s="218"/>
      <c r="I13" s="218"/>
      <c r="J13" s="218"/>
      <c r="L13" s="235"/>
      <c r="M13" s="235"/>
      <c r="N13" s="235"/>
      <c r="O13" s="235"/>
      <c r="P13" s="235"/>
      <c r="Q13" s="235"/>
    </row>
    <row r="14" spans="1:17" s="178" customFormat="1" ht="17.25" customHeight="1">
      <c r="A14" s="156">
        <v>3</v>
      </c>
      <c r="B14" s="138" t="s">
        <v>7</v>
      </c>
      <c r="C14" s="138" t="s">
        <v>188</v>
      </c>
      <c r="D14" s="174"/>
      <c r="E14" s="161" t="s">
        <v>36</v>
      </c>
      <c r="F14" s="211"/>
      <c r="G14" s="211"/>
      <c r="H14" s="211">
        <v>-2</v>
      </c>
      <c r="I14" s="211"/>
      <c r="J14" s="211"/>
      <c r="L14" s="212"/>
      <c r="M14" s="212"/>
      <c r="N14" s="212"/>
      <c r="O14" s="212"/>
      <c r="P14" s="212"/>
      <c r="Q14" s="212">
        <f>+SUM(L14:O14)</f>
        <v>0</v>
      </c>
    </row>
    <row r="15" spans="1:17" s="178" customFormat="1" ht="29.25" customHeight="1">
      <c r="A15" s="156">
        <v>4</v>
      </c>
      <c r="B15" s="138" t="s">
        <v>190</v>
      </c>
      <c r="C15" s="138" t="s">
        <v>155</v>
      </c>
      <c r="D15" s="174"/>
      <c r="E15" s="161" t="s">
        <v>36</v>
      </c>
      <c r="F15" s="211">
        <v>-2</v>
      </c>
      <c r="G15" s="211"/>
      <c r="H15" s="211">
        <v>-1</v>
      </c>
      <c r="I15" s="211"/>
      <c r="J15" s="211">
        <v>-1</v>
      </c>
      <c r="L15" s="212"/>
      <c r="M15" s="212"/>
      <c r="N15" s="212"/>
      <c r="O15" s="212"/>
      <c r="P15" s="212"/>
      <c r="Q15" s="212">
        <f>+SUM(L15:O15)</f>
        <v>0</v>
      </c>
    </row>
    <row r="16" spans="1:17" s="178" customFormat="1" ht="12" customHeight="1">
      <c r="A16" s="156"/>
      <c r="B16" s="226"/>
      <c r="C16" s="226"/>
      <c r="D16" s="176"/>
      <c r="E16" s="161"/>
      <c r="F16" s="227"/>
      <c r="G16" s="227"/>
      <c r="H16" s="227"/>
      <c r="I16" s="227"/>
      <c r="J16" s="227"/>
      <c r="L16" s="220"/>
      <c r="M16" s="220"/>
      <c r="N16" s="220"/>
      <c r="O16" s="220"/>
      <c r="P16" s="220"/>
      <c r="Q16" s="220"/>
    </row>
    <row r="17" spans="1:17" s="174" customFormat="1" ht="13.5" customHeight="1" thickBot="1">
      <c r="A17" s="154"/>
      <c r="B17" s="293" t="s">
        <v>24</v>
      </c>
      <c r="C17" s="293"/>
      <c r="D17" s="163"/>
      <c r="E17" s="163"/>
      <c r="F17" s="135">
        <f>+SUM(F14:F15)</f>
        <v>-2</v>
      </c>
      <c r="G17" s="135">
        <f>+SUM(G14:G15)</f>
        <v>0</v>
      </c>
      <c r="H17" s="135">
        <f>+SUM(H14:H15)</f>
        <v>-3</v>
      </c>
      <c r="I17" s="135">
        <f>+SUM(I14:I15)</f>
        <v>0</v>
      </c>
      <c r="J17" s="135">
        <f>+SUM(J14:J15)</f>
        <v>-1</v>
      </c>
      <c r="K17" s="130">
        <f>+SUM(K14:K14)</f>
        <v>0</v>
      </c>
      <c r="L17" s="136">
        <f aca="true" t="shared" si="1" ref="L17:Q17">+SUM(L14:L15)</f>
        <v>0</v>
      </c>
      <c r="M17" s="136">
        <f t="shared" si="1"/>
        <v>0</v>
      </c>
      <c r="N17" s="136">
        <f t="shared" si="1"/>
        <v>0</v>
      </c>
      <c r="O17" s="136">
        <f t="shared" si="1"/>
        <v>0</v>
      </c>
      <c r="P17" s="136">
        <f t="shared" si="1"/>
        <v>0</v>
      </c>
      <c r="Q17" s="136">
        <f t="shared" si="1"/>
        <v>0</v>
      </c>
    </row>
    <row r="18" spans="1:17" s="178" customFormat="1" ht="11.25" customHeight="1">
      <c r="A18" s="156"/>
      <c r="D18" s="176"/>
      <c r="E18" s="161"/>
      <c r="F18" s="236"/>
      <c r="G18" s="236"/>
      <c r="H18" s="236"/>
      <c r="I18" s="236"/>
      <c r="J18" s="236"/>
      <c r="L18" s="229"/>
      <c r="M18" s="229"/>
      <c r="N18" s="229"/>
      <c r="O18" s="229"/>
      <c r="P18" s="229"/>
      <c r="Q18" s="229"/>
    </row>
    <row r="19" spans="1:17" s="174" customFormat="1" ht="12.75">
      <c r="A19" s="154"/>
      <c r="B19" s="205" t="s">
        <v>8</v>
      </c>
      <c r="C19" s="234"/>
      <c r="D19" s="163"/>
      <c r="E19" s="163"/>
      <c r="F19" s="218"/>
      <c r="G19" s="218"/>
      <c r="H19" s="218"/>
      <c r="I19" s="218"/>
      <c r="J19" s="218"/>
      <c r="L19" s="237"/>
      <c r="M19" s="237"/>
      <c r="N19" s="237"/>
      <c r="O19" s="237"/>
      <c r="P19" s="237"/>
      <c r="Q19" s="237"/>
    </row>
    <row r="20" spans="1:17" s="178" customFormat="1" ht="56.25" customHeight="1">
      <c r="A20" s="156">
        <v>5</v>
      </c>
      <c r="B20" s="138" t="s">
        <v>183</v>
      </c>
      <c r="C20" s="138" t="s">
        <v>119</v>
      </c>
      <c r="D20" s="238"/>
      <c r="E20" s="162" t="s">
        <v>36</v>
      </c>
      <c r="F20" s="211">
        <v>-55</v>
      </c>
      <c r="G20" s="211"/>
      <c r="H20" s="211"/>
      <c r="I20" s="211"/>
      <c r="J20" s="211"/>
      <c r="L20" s="212">
        <v>1</v>
      </c>
      <c r="M20" s="212"/>
      <c r="N20" s="212"/>
      <c r="O20" s="212"/>
      <c r="P20" s="212"/>
      <c r="Q20" s="212">
        <f>+SUM(L20:O20)</f>
        <v>1</v>
      </c>
    </row>
    <row r="21" spans="1:17" s="178" customFormat="1" ht="12" customHeight="1">
      <c r="A21" s="156"/>
      <c r="D21" s="161"/>
      <c r="E21" s="161"/>
      <c r="F21" s="236"/>
      <c r="G21" s="236"/>
      <c r="H21" s="236"/>
      <c r="I21" s="236"/>
      <c r="J21" s="236"/>
      <c r="L21" s="159"/>
      <c r="M21" s="159"/>
      <c r="N21" s="159"/>
      <c r="O21" s="159"/>
      <c r="P21" s="159" t="e">
        <f>+#REF!</f>
        <v>#REF!</v>
      </c>
      <c r="Q21" s="159"/>
    </row>
    <row r="22" spans="1:17" s="174" customFormat="1" ht="13.5" customHeight="1" thickBot="1">
      <c r="A22" s="154"/>
      <c r="B22" s="293" t="s">
        <v>9</v>
      </c>
      <c r="C22" s="293"/>
      <c r="D22" s="163"/>
      <c r="E22" s="163"/>
      <c r="F22" s="135">
        <f>SUM(F20:F21)</f>
        <v>-55</v>
      </c>
      <c r="G22" s="135">
        <f>SUM(G20:G21)</f>
        <v>0</v>
      </c>
      <c r="H22" s="135">
        <f>SUM(H20:H21)</f>
        <v>0</v>
      </c>
      <c r="I22" s="135">
        <f>SUM(I20:I21)</f>
        <v>0</v>
      </c>
      <c r="J22" s="135">
        <f>SUM(J20:J21)</f>
        <v>0</v>
      </c>
      <c r="L22" s="136">
        <f aca="true" t="shared" si="2" ref="L22:Q22">SUM(L20:L21)</f>
        <v>1</v>
      </c>
      <c r="M22" s="136">
        <f t="shared" si="2"/>
        <v>0</v>
      </c>
      <c r="N22" s="136">
        <f t="shared" si="2"/>
        <v>0</v>
      </c>
      <c r="O22" s="136">
        <f t="shared" si="2"/>
        <v>0</v>
      </c>
      <c r="P22" s="136" t="e">
        <f t="shared" si="2"/>
        <v>#REF!</v>
      </c>
      <c r="Q22" s="136">
        <f t="shared" si="2"/>
        <v>1</v>
      </c>
    </row>
    <row r="23" spans="1:17" s="178" customFormat="1" ht="12" customHeight="1">
      <c r="A23" s="156"/>
      <c r="D23" s="161"/>
      <c r="E23" s="161"/>
      <c r="F23" s="236"/>
      <c r="G23" s="236"/>
      <c r="H23" s="236"/>
      <c r="I23" s="236"/>
      <c r="J23" s="236"/>
      <c r="L23" s="219"/>
      <c r="M23" s="219"/>
      <c r="N23" s="219"/>
      <c r="O23" s="219"/>
      <c r="P23" s="219"/>
      <c r="Q23" s="219"/>
    </row>
    <row r="24" spans="1:17" s="174" customFormat="1" ht="12.75">
      <c r="A24" s="154"/>
      <c r="B24" s="205" t="s">
        <v>27</v>
      </c>
      <c r="C24" s="234"/>
      <c r="D24" s="163"/>
      <c r="E24" s="163"/>
      <c r="F24" s="218"/>
      <c r="G24" s="218"/>
      <c r="H24" s="218"/>
      <c r="I24" s="218"/>
      <c r="J24" s="218"/>
      <c r="L24" s="237"/>
      <c r="M24" s="237"/>
      <c r="N24" s="237"/>
      <c r="O24" s="237"/>
      <c r="P24" s="237"/>
      <c r="Q24" s="237"/>
    </row>
    <row r="25" spans="1:17" s="178" customFormat="1" ht="25.5">
      <c r="A25" s="156">
        <v>6</v>
      </c>
      <c r="B25" s="138" t="s">
        <v>190</v>
      </c>
      <c r="C25" s="138" t="s">
        <v>189</v>
      </c>
      <c r="D25" s="238"/>
      <c r="E25" s="162"/>
      <c r="F25" s="211"/>
      <c r="G25" s="211">
        <v>40</v>
      </c>
      <c r="H25" s="211">
        <v>-40</v>
      </c>
      <c r="I25" s="211"/>
      <c r="J25" s="211"/>
      <c r="L25" s="212"/>
      <c r="M25" s="212"/>
      <c r="N25" s="212"/>
      <c r="O25" s="212"/>
      <c r="P25" s="212"/>
      <c r="Q25" s="212">
        <f>+SUM(L25:P25)</f>
        <v>0</v>
      </c>
    </row>
    <row r="26" spans="1:17" s="178" customFormat="1" ht="12.75">
      <c r="A26" s="156">
        <v>7</v>
      </c>
      <c r="B26" s="138" t="s">
        <v>175</v>
      </c>
      <c r="C26" s="138" t="s">
        <v>123</v>
      </c>
      <c r="D26" s="238"/>
      <c r="E26" s="162"/>
      <c r="F26" s="211">
        <v>-25</v>
      </c>
      <c r="G26" s="211"/>
      <c r="H26" s="211"/>
      <c r="I26" s="211"/>
      <c r="J26" s="211"/>
      <c r="L26" s="212"/>
      <c r="M26" s="212"/>
      <c r="N26" s="212"/>
      <c r="O26" s="212"/>
      <c r="P26" s="212"/>
      <c r="Q26" s="212">
        <f>+SUM(L26:O26)</f>
        <v>0</v>
      </c>
    </row>
    <row r="27" spans="1:17" s="178" customFormat="1" ht="47.25" customHeight="1">
      <c r="A27" s="156">
        <v>8</v>
      </c>
      <c r="B27" s="138" t="s">
        <v>183</v>
      </c>
      <c r="C27" s="138" t="s">
        <v>118</v>
      </c>
      <c r="D27" s="238"/>
      <c r="E27" s="162"/>
      <c r="F27" s="211">
        <v>55</v>
      </c>
      <c r="G27" s="211"/>
      <c r="H27" s="211"/>
      <c r="I27" s="211"/>
      <c r="J27" s="211"/>
      <c r="L27" s="212">
        <v>-1</v>
      </c>
      <c r="M27" s="212"/>
      <c r="N27" s="212"/>
      <c r="O27" s="212"/>
      <c r="P27" s="212"/>
      <c r="Q27" s="212">
        <f>+SUM(L27:O27)</f>
        <v>-1</v>
      </c>
    </row>
    <row r="28" spans="1:17" s="178" customFormat="1" ht="84" customHeight="1">
      <c r="A28" s="156">
        <v>10</v>
      </c>
      <c r="B28" s="173" t="s">
        <v>190</v>
      </c>
      <c r="C28" s="239" t="s">
        <v>281</v>
      </c>
      <c r="D28" s="238"/>
      <c r="E28" s="162"/>
      <c r="F28" s="181">
        <v>70</v>
      </c>
      <c r="G28" s="181">
        <v>-25</v>
      </c>
      <c r="H28" s="181"/>
      <c r="I28" s="181"/>
      <c r="J28" s="211"/>
      <c r="L28" s="180"/>
      <c r="M28" s="180"/>
      <c r="N28" s="180"/>
      <c r="O28" s="180"/>
      <c r="P28" s="180"/>
      <c r="Q28" s="180">
        <f>+SUM(L28:O28)</f>
        <v>0</v>
      </c>
    </row>
    <row r="29" spans="1:17" s="178" customFormat="1" ht="12.75">
      <c r="A29" s="156"/>
      <c r="D29" s="161"/>
      <c r="E29" s="161"/>
      <c r="F29" s="236"/>
      <c r="G29" s="236"/>
      <c r="H29" s="236"/>
      <c r="I29" s="236"/>
      <c r="J29" s="236"/>
      <c r="L29" s="219"/>
      <c r="M29" s="219"/>
      <c r="N29" s="219"/>
      <c r="O29" s="219"/>
      <c r="P29" s="219"/>
      <c r="Q29" s="219"/>
    </row>
    <row r="30" spans="1:17" s="174" customFormat="1" ht="13.5" customHeight="1" thickBot="1">
      <c r="A30" s="154"/>
      <c r="B30" s="293" t="s">
        <v>28</v>
      </c>
      <c r="C30" s="293"/>
      <c r="D30" s="163"/>
      <c r="E30" s="163"/>
      <c r="F30" s="135">
        <f>+SUM(F25:F28)</f>
        <v>100</v>
      </c>
      <c r="G30" s="135">
        <f>+SUM(G25:G28)</f>
        <v>15</v>
      </c>
      <c r="H30" s="135">
        <f>+SUM(H25:H28)</f>
        <v>-40</v>
      </c>
      <c r="I30" s="135">
        <f>+SUM(I25:I28)</f>
        <v>0</v>
      </c>
      <c r="J30" s="135">
        <f>+SUM(J25:J27)</f>
        <v>0</v>
      </c>
      <c r="L30" s="136">
        <f aca="true" t="shared" si="3" ref="L30:Q30">+SUM(L25:L28)</f>
        <v>-1</v>
      </c>
      <c r="M30" s="136">
        <f t="shared" si="3"/>
        <v>0</v>
      </c>
      <c r="N30" s="136">
        <f t="shared" si="3"/>
        <v>0</v>
      </c>
      <c r="O30" s="136">
        <f t="shared" si="3"/>
        <v>0</v>
      </c>
      <c r="P30" s="136">
        <f t="shared" si="3"/>
        <v>0</v>
      </c>
      <c r="Q30" s="136">
        <f t="shared" si="3"/>
        <v>-1</v>
      </c>
    </row>
    <row r="31" spans="1:17" s="178" customFormat="1" ht="12" customHeight="1">
      <c r="A31" s="156"/>
      <c r="D31" s="161"/>
      <c r="E31" s="161"/>
      <c r="F31" s="236"/>
      <c r="G31" s="236"/>
      <c r="H31" s="236"/>
      <c r="I31" s="236"/>
      <c r="J31" s="236"/>
      <c r="L31" s="219"/>
      <c r="M31" s="219"/>
      <c r="N31" s="219"/>
      <c r="O31" s="219"/>
      <c r="P31" s="219"/>
      <c r="Q31" s="219"/>
    </row>
    <row r="32" spans="1:17" s="174" customFormat="1" ht="12.75">
      <c r="A32" s="154"/>
      <c r="B32" s="205" t="s">
        <v>25</v>
      </c>
      <c r="C32" s="234"/>
      <c r="D32" s="163"/>
      <c r="E32" s="163"/>
      <c r="F32" s="218"/>
      <c r="G32" s="218"/>
      <c r="H32" s="218"/>
      <c r="I32" s="218"/>
      <c r="J32" s="218"/>
      <c r="L32" s="237"/>
      <c r="M32" s="237"/>
      <c r="N32" s="237"/>
      <c r="O32" s="237"/>
      <c r="P32" s="237"/>
      <c r="Q32" s="237"/>
    </row>
    <row r="33" spans="1:17" s="178" customFormat="1" ht="63.75">
      <c r="A33" s="156">
        <v>11</v>
      </c>
      <c r="B33" s="138" t="s">
        <v>190</v>
      </c>
      <c r="C33" s="138" t="s">
        <v>272</v>
      </c>
      <c r="D33" s="238"/>
      <c r="E33" s="162"/>
      <c r="F33" s="211">
        <v>-10</v>
      </c>
      <c r="G33" s="211"/>
      <c r="H33" s="211"/>
      <c r="I33" s="211"/>
      <c r="J33" s="211"/>
      <c r="L33" s="212"/>
      <c r="M33" s="212"/>
      <c r="N33" s="212"/>
      <c r="O33" s="212"/>
      <c r="P33" s="212"/>
      <c r="Q33" s="212">
        <f>+SUM(L33:O33)</f>
        <v>0</v>
      </c>
    </row>
    <row r="34" spans="1:17" s="178" customFormat="1" ht="12.75">
      <c r="A34" s="12"/>
      <c r="D34" s="26"/>
      <c r="E34" s="26"/>
      <c r="F34" s="236"/>
      <c r="G34" s="236"/>
      <c r="H34" s="236"/>
      <c r="I34" s="236"/>
      <c r="J34" s="236"/>
      <c r="L34" s="219"/>
      <c r="M34" s="219"/>
      <c r="N34" s="219"/>
      <c r="O34" s="219"/>
      <c r="P34" s="219"/>
      <c r="Q34" s="219"/>
    </row>
    <row r="35" spans="1:17" s="174" customFormat="1" ht="13.5" customHeight="1" thickBot="1">
      <c r="A35" s="15"/>
      <c r="B35" s="293" t="s">
        <v>26</v>
      </c>
      <c r="C35" s="293"/>
      <c r="D35" s="27"/>
      <c r="E35" s="27"/>
      <c r="F35" s="5">
        <f>+SUM(F33:F33)</f>
        <v>-10</v>
      </c>
      <c r="G35" s="5">
        <f>+SUM(G33:G33)</f>
        <v>0</v>
      </c>
      <c r="H35" s="5">
        <f>+SUM(H33:H33)</f>
        <v>0</v>
      </c>
      <c r="I35" s="5">
        <f>+SUM(I33:I33)</f>
        <v>0</v>
      </c>
      <c r="J35" s="5">
        <f>+SUM(J33:J33)</f>
        <v>0</v>
      </c>
      <c r="L35" s="110"/>
      <c r="M35" s="110"/>
      <c r="N35" s="110"/>
      <c r="O35" s="110"/>
      <c r="P35" s="110"/>
      <c r="Q35" s="110"/>
    </row>
    <row r="36" spans="1:17" s="174" customFormat="1" ht="13.5" customHeight="1">
      <c r="A36" s="15"/>
      <c r="B36" s="281"/>
      <c r="C36" s="281"/>
      <c r="D36" s="27"/>
      <c r="E36" s="27"/>
      <c r="F36" s="14"/>
      <c r="G36" s="14"/>
      <c r="H36" s="14"/>
      <c r="I36" s="14"/>
      <c r="J36" s="14"/>
      <c r="L36" s="111"/>
      <c r="M36" s="111"/>
      <c r="N36" s="111"/>
      <c r="O36" s="111"/>
      <c r="P36" s="111"/>
      <c r="Q36" s="111"/>
    </row>
    <row r="37" spans="1:17" s="174" customFormat="1" ht="12.75">
      <c r="A37" s="154"/>
      <c r="B37" s="283" t="s">
        <v>137</v>
      </c>
      <c r="C37" s="217"/>
      <c r="D37" s="175"/>
      <c r="E37" s="208"/>
      <c r="F37" s="218"/>
      <c r="G37" s="218"/>
      <c r="H37" s="218"/>
      <c r="I37" s="218"/>
      <c r="J37" s="218"/>
      <c r="L37" s="219"/>
      <c r="M37" s="219"/>
      <c r="N37" s="219"/>
      <c r="O37" s="219"/>
      <c r="P37" s="219"/>
      <c r="Q37" s="219"/>
    </row>
    <row r="38" spans="1:17" s="178" customFormat="1" ht="12.75">
      <c r="A38" s="156">
        <v>12</v>
      </c>
      <c r="B38" s="173" t="s">
        <v>175</v>
      </c>
      <c r="C38" s="172" t="s">
        <v>309</v>
      </c>
      <c r="D38" s="210"/>
      <c r="E38" s="197"/>
      <c r="F38" s="181">
        <v>5</v>
      </c>
      <c r="G38" s="181"/>
      <c r="H38" s="181"/>
      <c r="I38" s="181"/>
      <c r="J38" s="211">
        <v>2</v>
      </c>
      <c r="L38" s="180"/>
      <c r="M38" s="180"/>
      <c r="N38" s="180"/>
      <c r="O38" s="180"/>
      <c r="P38" s="180"/>
      <c r="Q38" s="180">
        <f>+SUM(L38:O38)</f>
        <v>0</v>
      </c>
    </row>
    <row r="39" spans="1:17" s="178" customFormat="1" ht="12.75">
      <c r="A39" s="156">
        <v>13</v>
      </c>
      <c r="B39" s="173" t="s">
        <v>190</v>
      </c>
      <c r="C39" s="172" t="s">
        <v>310</v>
      </c>
      <c r="D39" s="210"/>
      <c r="E39" s="197"/>
      <c r="F39" s="181">
        <v>25</v>
      </c>
      <c r="G39" s="181"/>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5" t="s">
        <v>138</v>
      </c>
      <c r="C41" s="295"/>
      <c r="D41" s="282"/>
      <c r="E41" s="208"/>
      <c r="F41" s="135">
        <f>SUM(F38:F40)</f>
        <v>30</v>
      </c>
      <c r="G41" s="135">
        <f>SUM(G38:G40)</f>
        <v>0</v>
      </c>
      <c r="H41" s="135">
        <f>SUM(H38:H40)</f>
        <v>0</v>
      </c>
      <c r="I41" s="135">
        <f>SUM(I38:I40)</f>
        <v>0</v>
      </c>
      <c r="J41" s="135">
        <f>+SUM(J38:J38)</f>
        <v>2</v>
      </c>
      <c r="L41" s="136">
        <f aca="true" t="shared" si="4" ref="L41:Q41">SUM(L38:L40)</f>
        <v>0</v>
      </c>
      <c r="M41" s="136">
        <f t="shared" si="4"/>
        <v>0</v>
      </c>
      <c r="N41" s="136">
        <f t="shared" si="4"/>
        <v>0</v>
      </c>
      <c r="O41" s="136">
        <f t="shared" si="4"/>
        <v>0</v>
      </c>
      <c r="P41" s="136">
        <f t="shared" si="4"/>
        <v>0</v>
      </c>
      <c r="Q41" s="136">
        <f t="shared" si="4"/>
        <v>0</v>
      </c>
    </row>
    <row r="42" spans="1:17" s="178" customFormat="1" ht="12" customHeight="1">
      <c r="A42" s="12"/>
      <c r="D42" s="26"/>
      <c r="E42" s="26"/>
      <c r="F42" s="236"/>
      <c r="G42" s="236"/>
      <c r="H42" s="236"/>
      <c r="I42" s="236"/>
      <c r="J42" s="236"/>
      <c r="L42" s="219"/>
      <c r="M42" s="219"/>
      <c r="N42" s="219"/>
      <c r="O42" s="219"/>
      <c r="P42" s="219"/>
      <c r="Q42" s="219"/>
    </row>
    <row r="43" spans="1:17" s="174" customFormat="1" ht="13.5" customHeight="1" thickBot="1">
      <c r="A43" s="15"/>
      <c r="B43" s="293" t="s">
        <v>149</v>
      </c>
      <c r="C43" s="293"/>
      <c r="D43" s="27"/>
      <c r="E43" s="27"/>
      <c r="F43" s="5">
        <f>+F17+F11+F22+F30+F35+F41</f>
        <v>43</v>
      </c>
      <c r="G43" s="5">
        <f>+G17+G11+G22+G30+G35+G41</f>
        <v>-55</v>
      </c>
      <c r="H43" s="5">
        <f>+H17+H11+H22+H30+H35+H41</f>
        <v>-93</v>
      </c>
      <c r="I43" s="5">
        <f>+I17+I11+I22+I30+I35+I41</f>
        <v>0</v>
      </c>
      <c r="J43" s="5">
        <f>+J17+J11+J22+J30+J35</f>
        <v>-51</v>
      </c>
      <c r="L43" s="110">
        <f aca="true" t="shared" si="5" ref="L43:Q43">+L17+L11+L22+L30+L35+L41</f>
        <v>0</v>
      </c>
      <c r="M43" s="110">
        <f t="shared" si="5"/>
        <v>0</v>
      </c>
      <c r="N43" s="110">
        <f t="shared" si="5"/>
        <v>0</v>
      </c>
      <c r="O43" s="110">
        <f t="shared" si="5"/>
        <v>0</v>
      </c>
      <c r="P43" s="110" t="e">
        <f t="shared" si="5"/>
        <v>#REF!</v>
      </c>
      <c r="Q43" s="110">
        <f t="shared" si="5"/>
        <v>0</v>
      </c>
    </row>
    <row r="44" spans="1:17" s="174" customFormat="1" ht="13.5" customHeight="1">
      <c r="A44" s="15"/>
      <c r="B44" s="4"/>
      <c r="C44" s="4"/>
      <c r="D44" s="27"/>
      <c r="E44" s="27"/>
      <c r="F44" s="14"/>
      <c r="G44" s="14"/>
      <c r="H44" s="14"/>
      <c r="I44" s="14"/>
      <c r="J44" s="14"/>
      <c r="L44" s="111"/>
      <c r="M44" s="111"/>
      <c r="N44" s="111"/>
      <c r="O44" s="111"/>
      <c r="P44" s="111"/>
      <c r="Q44" s="111"/>
    </row>
    <row r="45" spans="2:17" s="174" customFormat="1" ht="15" customHeight="1" hidden="1" thickBot="1">
      <c r="B45" s="293" t="s">
        <v>2</v>
      </c>
      <c r="C45" s="293"/>
      <c r="D45" s="4"/>
      <c r="E45" s="25"/>
      <c r="F45" s="5">
        <f>F5+F43</f>
        <v>1520</v>
      </c>
      <c r="G45" s="5">
        <f>G5+G43</f>
        <v>1465</v>
      </c>
      <c r="H45" s="5">
        <f>H5+H43</f>
        <v>1372</v>
      </c>
      <c r="I45" s="5">
        <f>I5+I43</f>
        <v>1372</v>
      </c>
      <c r="J45" s="14"/>
      <c r="L45" s="111"/>
      <c r="M45" s="111"/>
      <c r="N45" s="111"/>
      <c r="O45" s="111"/>
      <c r="P45" s="111"/>
      <c r="Q45" s="111"/>
    </row>
    <row r="46" spans="1:17" s="178" customFormat="1" ht="12.75" hidden="1">
      <c r="A46" s="12"/>
      <c r="B46" s="2"/>
      <c r="D46" s="26"/>
      <c r="E46" s="26"/>
      <c r="F46" s="14"/>
      <c r="G46" s="14"/>
      <c r="H46" s="14"/>
      <c r="I46" s="14"/>
      <c r="J46" s="14"/>
      <c r="Q46" s="2"/>
    </row>
    <row r="47" spans="1:17" s="178" customFormat="1" ht="12.75">
      <c r="A47" s="12"/>
      <c r="B47" s="191" t="s">
        <v>248</v>
      </c>
      <c r="D47" s="174"/>
      <c r="E47" s="176"/>
      <c r="F47" s="130">
        <f>-58+1</f>
        <v>-57</v>
      </c>
      <c r="G47" s="130">
        <f>-31+1</f>
        <v>-30</v>
      </c>
      <c r="H47" s="130">
        <f>-93</f>
        <v>-93</v>
      </c>
      <c r="I47" s="130">
        <v>0</v>
      </c>
      <c r="J47" s="14">
        <f>I47+J43</f>
        <v>-51</v>
      </c>
      <c r="Q47" s="2"/>
    </row>
    <row r="48" spans="1:17" s="178" customFormat="1" ht="12.75">
      <c r="A48" s="12"/>
      <c r="B48" s="198" t="s">
        <v>90</v>
      </c>
      <c r="C48" s="123"/>
      <c r="D48" s="174"/>
      <c r="E48" s="176"/>
      <c r="F48" s="130">
        <f>F43-F47</f>
        <v>100</v>
      </c>
      <c r="G48" s="130">
        <f>G43-G47</f>
        <v>-25</v>
      </c>
      <c r="H48" s="130">
        <f>H43-H47</f>
        <v>0</v>
      </c>
      <c r="I48" s="130">
        <f>I43-I47</f>
        <v>0</v>
      </c>
      <c r="J48" s="14">
        <v>878.065</v>
      </c>
      <c r="Q48" s="2"/>
    </row>
    <row r="49" spans="1:17" s="178" customFormat="1" ht="12.75">
      <c r="A49" s="12"/>
      <c r="B49" s="2"/>
      <c r="D49" s="26"/>
      <c r="E49" s="26"/>
      <c r="F49" s="14"/>
      <c r="G49" s="14"/>
      <c r="H49" s="14"/>
      <c r="I49" s="14"/>
      <c r="J49" s="14"/>
      <c r="Q49" s="2"/>
    </row>
    <row r="50" spans="1:17" s="178" customFormat="1" ht="12.75">
      <c r="A50" s="12"/>
      <c r="B50" s="221"/>
      <c r="C50" s="2" t="s">
        <v>184</v>
      </c>
      <c r="D50" s="26"/>
      <c r="E50" s="26"/>
      <c r="F50" s="14"/>
      <c r="G50" s="14"/>
      <c r="H50" s="14"/>
      <c r="I50" s="14"/>
      <c r="J50" s="14"/>
      <c r="Q50" s="2"/>
    </row>
    <row r="51" spans="1:17" s="178" customFormat="1" ht="12.75">
      <c r="A51" s="12"/>
      <c r="B51" s="2"/>
      <c r="D51" s="26"/>
      <c r="E51" s="26"/>
      <c r="F51" s="14"/>
      <c r="G51" s="14"/>
      <c r="H51" s="14"/>
      <c r="I51" s="14"/>
      <c r="J51" s="14"/>
      <c r="Q51" s="2"/>
    </row>
    <row r="52" spans="1:17" s="178" customFormat="1" ht="12.75">
      <c r="A52" s="12"/>
      <c r="B52" s="2"/>
      <c r="D52" s="26"/>
      <c r="E52" s="26"/>
      <c r="F52" s="14"/>
      <c r="G52" s="14"/>
      <c r="H52" s="14"/>
      <c r="I52" s="14"/>
      <c r="J52" s="14"/>
      <c r="Q52" s="2"/>
    </row>
    <row r="53" spans="1:10" s="178" customFormat="1" ht="12.75">
      <c r="A53" s="12"/>
      <c r="B53" s="240"/>
      <c r="C53" s="42"/>
      <c r="D53" s="26"/>
      <c r="E53" s="26"/>
      <c r="F53" s="30"/>
      <c r="G53" s="30"/>
      <c r="H53" s="30"/>
      <c r="I53" s="30"/>
      <c r="J53" s="30"/>
    </row>
    <row r="54" spans="1:12" s="178" customFormat="1" ht="12.75">
      <c r="A54" s="12"/>
      <c r="C54" s="13" t="s">
        <v>187</v>
      </c>
      <c r="D54" s="174"/>
      <c r="E54" s="84" t="s">
        <v>168</v>
      </c>
      <c r="F54" s="83" t="s">
        <v>34</v>
      </c>
      <c r="G54" s="81" t="s">
        <v>31</v>
      </c>
      <c r="H54" s="83" t="s">
        <v>32</v>
      </c>
      <c r="I54" s="83" t="s">
        <v>147</v>
      </c>
      <c r="J54" s="83" t="s">
        <v>147</v>
      </c>
      <c r="K54" s="174"/>
      <c r="L54" s="48" t="s">
        <v>169</v>
      </c>
    </row>
    <row r="55" spans="1:12" s="178" customFormat="1" ht="12.75">
      <c r="A55" s="12"/>
      <c r="C55" s="13"/>
      <c r="D55" s="174"/>
      <c r="E55" s="222" t="s">
        <v>176</v>
      </c>
      <c r="F55" s="223">
        <f>0</f>
        <v>0</v>
      </c>
      <c r="G55" s="223">
        <f>0</f>
        <v>0</v>
      </c>
      <c r="H55" s="223">
        <f>0</f>
        <v>0</v>
      </c>
      <c r="I55" s="223">
        <f>0</f>
        <v>0</v>
      </c>
      <c r="J55" s="223"/>
      <c r="K55" s="224"/>
      <c r="L55" s="80">
        <f>SUM(F55:I55)</f>
        <v>0</v>
      </c>
    </row>
    <row r="56" spans="1:12" s="178" customFormat="1" ht="12.75">
      <c r="A56" s="12"/>
      <c r="C56" s="13"/>
      <c r="D56" s="174"/>
      <c r="E56" s="222" t="s">
        <v>212</v>
      </c>
      <c r="F56" s="223">
        <f>0</f>
        <v>0</v>
      </c>
      <c r="G56" s="223">
        <f>0</f>
        <v>0</v>
      </c>
      <c r="H56" s="223">
        <f>0</f>
        <v>0</v>
      </c>
      <c r="I56" s="223">
        <f>0</f>
        <v>0</v>
      </c>
      <c r="J56" s="223"/>
      <c r="K56" s="224"/>
      <c r="L56" s="80">
        <f>SUM(F56:I56)</f>
        <v>0</v>
      </c>
    </row>
    <row r="57" spans="1:12" s="178" customFormat="1" ht="12.75">
      <c r="A57" s="12"/>
      <c r="B57" s="174"/>
      <c r="C57" s="13"/>
      <c r="D57" s="174"/>
      <c r="E57" s="222" t="s">
        <v>213</v>
      </c>
      <c r="F57" s="223">
        <f>F14+F15</f>
        <v>-2</v>
      </c>
      <c r="G57" s="223">
        <f>G14+G15</f>
        <v>0</v>
      </c>
      <c r="H57" s="223">
        <f>H14+H15</f>
        <v>-3</v>
      </c>
      <c r="I57" s="223">
        <f>I14+I15</f>
        <v>0</v>
      </c>
      <c r="J57" s="223" t="e">
        <f>#REF!+J14+#REF!+#REF!+J15+#REF!</f>
        <v>#REF!</v>
      </c>
      <c r="K57" s="224"/>
      <c r="L57" s="80">
        <f>SUM(F57:I57)</f>
        <v>-5</v>
      </c>
    </row>
    <row r="58" spans="1:12" s="178" customFormat="1" ht="12.75">
      <c r="A58" s="12"/>
      <c r="B58" s="174"/>
      <c r="C58" s="13"/>
      <c r="D58" s="174"/>
      <c r="E58" s="48" t="s">
        <v>169</v>
      </c>
      <c r="F58" s="82">
        <f>SUM(F55:F57)</f>
        <v>-2</v>
      </c>
      <c r="G58" s="79">
        <f aca="true" t="shared" si="6" ref="G58:L58">SUM(G55:G57)</f>
        <v>0</v>
      </c>
      <c r="H58" s="82">
        <f t="shared" si="6"/>
        <v>-3</v>
      </c>
      <c r="I58" s="82">
        <f t="shared" si="6"/>
        <v>0</v>
      </c>
      <c r="J58" s="82" t="e">
        <f t="shared" si="6"/>
        <v>#REF!</v>
      </c>
      <c r="K58" s="41"/>
      <c r="L58" s="82">
        <f t="shared" si="6"/>
        <v>-5</v>
      </c>
    </row>
    <row r="59" spans="1:5" s="178" customFormat="1" ht="12.75">
      <c r="A59" s="12"/>
      <c r="B59" s="226"/>
      <c r="C59" s="13"/>
      <c r="D59" s="174"/>
      <c r="E59" s="25"/>
    </row>
    <row r="60" spans="1:12" s="178" customFormat="1" ht="12.75">
      <c r="A60" s="12"/>
      <c r="B60" s="226"/>
      <c r="C60" s="13" t="s">
        <v>195</v>
      </c>
      <c r="D60" s="174"/>
      <c r="E60" s="84" t="s">
        <v>168</v>
      </c>
      <c r="F60" s="83" t="s">
        <v>34</v>
      </c>
      <c r="G60" s="81" t="s">
        <v>31</v>
      </c>
      <c r="H60" s="83" t="s">
        <v>32</v>
      </c>
      <c r="I60" s="83" t="s">
        <v>147</v>
      </c>
      <c r="J60" s="83" t="s">
        <v>147</v>
      </c>
      <c r="K60" s="174"/>
      <c r="L60" s="48" t="s">
        <v>169</v>
      </c>
    </row>
    <row r="61" spans="1:12" s="178" customFormat="1" ht="12.75">
      <c r="A61" s="12"/>
      <c r="B61" s="226"/>
      <c r="C61" s="13"/>
      <c r="D61" s="174"/>
      <c r="E61" s="222" t="s">
        <v>176</v>
      </c>
      <c r="F61" s="223">
        <f>0</f>
        <v>0</v>
      </c>
      <c r="G61" s="223">
        <f>0</f>
        <v>0</v>
      </c>
      <c r="H61" s="223">
        <f>0</f>
        <v>0</v>
      </c>
      <c r="I61" s="223">
        <f>0</f>
        <v>0</v>
      </c>
      <c r="J61" s="223"/>
      <c r="K61" s="224"/>
      <c r="L61" s="80">
        <f>SUM(F61:I61)</f>
        <v>0</v>
      </c>
    </row>
    <row r="62" spans="1:12" s="178" customFormat="1" ht="12.75">
      <c r="A62" s="12"/>
      <c r="B62" s="226"/>
      <c r="C62" s="13"/>
      <c r="D62" s="174"/>
      <c r="E62" s="222" t="s">
        <v>212</v>
      </c>
      <c r="F62" s="223">
        <f>F8+F9</f>
        <v>-20</v>
      </c>
      <c r="G62" s="223">
        <f>G8+G9</f>
        <v>-70</v>
      </c>
      <c r="H62" s="223">
        <f>H8+H9</f>
        <v>-50</v>
      </c>
      <c r="I62" s="223">
        <f>I8+I9</f>
        <v>0</v>
      </c>
      <c r="J62" s="223">
        <f>J8+J9</f>
        <v>-50</v>
      </c>
      <c r="K62" s="224"/>
      <c r="L62" s="80">
        <f>SUM(F62:I62)</f>
        <v>-140</v>
      </c>
    </row>
    <row r="63" spans="1:12" s="178" customFormat="1" ht="12.75">
      <c r="A63" s="12"/>
      <c r="B63" s="226"/>
      <c r="C63" s="13"/>
      <c r="D63" s="174"/>
      <c r="E63" s="222" t="s">
        <v>213</v>
      </c>
      <c r="F63" s="223">
        <v>0</v>
      </c>
      <c r="G63" s="223">
        <v>0</v>
      </c>
      <c r="H63" s="223">
        <v>0</v>
      </c>
      <c r="I63" s="223">
        <v>0</v>
      </c>
      <c r="J63" s="223" t="e">
        <f>#REF!</f>
        <v>#REF!</v>
      </c>
      <c r="K63" s="224"/>
      <c r="L63" s="80">
        <f>SUM(F63:I63)</f>
        <v>0</v>
      </c>
    </row>
    <row r="64" spans="1:12" s="178" customFormat="1" ht="12.75">
      <c r="A64" s="12"/>
      <c r="B64" s="226"/>
      <c r="C64" s="13"/>
      <c r="D64" s="174"/>
      <c r="E64" s="48" t="s">
        <v>169</v>
      </c>
      <c r="F64" s="82">
        <f>SUM(F61:F63)</f>
        <v>-20</v>
      </c>
      <c r="G64" s="79">
        <f>SUM(G61:G63)</f>
        <v>-70</v>
      </c>
      <c r="H64" s="82">
        <f>SUM(H61:H63)</f>
        <v>-50</v>
      </c>
      <c r="I64" s="82">
        <f>SUM(I61:I63)</f>
        <v>0</v>
      </c>
      <c r="J64" s="82" t="e">
        <f>SUM(J61:J63)</f>
        <v>#REF!</v>
      </c>
      <c r="K64" s="41"/>
      <c r="L64" s="82">
        <f>SUM(L61:L63)</f>
        <v>-140</v>
      </c>
    </row>
    <row r="65" spans="1:5" s="178" customFormat="1" ht="12.75">
      <c r="A65" s="12"/>
      <c r="C65" s="13"/>
      <c r="D65" s="174"/>
      <c r="E65" s="25"/>
    </row>
    <row r="66" spans="1:12" s="178" customFormat="1" ht="12.75">
      <c r="A66" s="12"/>
      <c r="C66" s="13" t="s">
        <v>8</v>
      </c>
      <c r="D66" s="174"/>
      <c r="E66" s="84" t="s">
        <v>168</v>
      </c>
      <c r="F66" s="83" t="s">
        <v>34</v>
      </c>
      <c r="G66" s="81" t="s">
        <v>31</v>
      </c>
      <c r="H66" s="83" t="s">
        <v>32</v>
      </c>
      <c r="I66" s="83" t="s">
        <v>147</v>
      </c>
      <c r="J66" s="83" t="s">
        <v>147</v>
      </c>
      <c r="K66" s="174"/>
      <c r="L66" s="48" t="s">
        <v>169</v>
      </c>
    </row>
    <row r="67" spans="1:12" s="178" customFormat="1" ht="12.75">
      <c r="A67" s="12"/>
      <c r="D67" s="174"/>
      <c r="E67" s="222" t="s">
        <v>176</v>
      </c>
      <c r="F67" s="223">
        <f>0</f>
        <v>0</v>
      </c>
      <c r="G67" s="223">
        <f>0</f>
        <v>0</v>
      </c>
      <c r="H67" s="223">
        <f>0</f>
        <v>0</v>
      </c>
      <c r="I67" s="223">
        <f>0</f>
        <v>0</v>
      </c>
      <c r="J67" s="223"/>
      <c r="K67" s="224"/>
      <c r="L67" s="80">
        <f>SUM(F67:I67)</f>
        <v>0</v>
      </c>
    </row>
    <row r="68" spans="1:12" s="178" customFormat="1" ht="12.75">
      <c r="A68" s="12"/>
      <c r="D68" s="174"/>
      <c r="E68" s="222" t="s">
        <v>212</v>
      </c>
      <c r="F68" s="223">
        <f>0</f>
        <v>0</v>
      </c>
      <c r="G68" s="223">
        <f>0</f>
        <v>0</v>
      </c>
      <c r="H68" s="223">
        <f>0</f>
        <v>0</v>
      </c>
      <c r="I68" s="223">
        <f>0</f>
        <v>0</v>
      </c>
      <c r="J68" s="223"/>
      <c r="K68" s="224"/>
      <c r="L68" s="80">
        <f>SUM(F68:I68)</f>
        <v>0</v>
      </c>
    </row>
    <row r="69" spans="1:12" s="178" customFormat="1" ht="12.75">
      <c r="A69" s="12"/>
      <c r="D69" s="174"/>
      <c r="E69" s="222" t="s">
        <v>213</v>
      </c>
      <c r="F69" s="223">
        <f>F20</f>
        <v>-55</v>
      </c>
      <c r="G69" s="223">
        <f>G20</f>
        <v>0</v>
      </c>
      <c r="H69" s="223">
        <f>H20</f>
        <v>0</v>
      </c>
      <c r="I69" s="223">
        <f>I20</f>
        <v>0</v>
      </c>
      <c r="J69" s="223" t="e">
        <f>#REF!+J20</f>
        <v>#REF!</v>
      </c>
      <c r="K69" s="224"/>
      <c r="L69" s="80">
        <f>SUM(F69:I69)</f>
        <v>-55</v>
      </c>
    </row>
    <row r="70" spans="1:12" s="178" customFormat="1" ht="12.75">
      <c r="A70" s="12"/>
      <c r="D70" s="174"/>
      <c r="E70" s="48" t="s">
        <v>169</v>
      </c>
      <c r="F70" s="82">
        <f>SUM(F67:F69)</f>
        <v>-55</v>
      </c>
      <c r="G70" s="79">
        <f>SUM(G67:G69)</f>
        <v>0</v>
      </c>
      <c r="H70" s="82">
        <f>SUM(H67:H69)</f>
        <v>0</v>
      </c>
      <c r="I70" s="82">
        <f>SUM(I67:I69)</f>
        <v>0</v>
      </c>
      <c r="J70" s="82" t="e">
        <f>SUM(J67:J69)</f>
        <v>#REF!</v>
      </c>
      <c r="K70" s="41"/>
      <c r="L70" s="82">
        <f>SUM(L67:L69)</f>
        <v>-55</v>
      </c>
    </row>
    <row r="71" spans="1:5" s="178" customFormat="1" ht="12.75">
      <c r="A71" s="12"/>
      <c r="D71" s="26"/>
      <c r="E71" s="26"/>
    </row>
  </sheetData>
  <sheetProtection/>
  <mergeCells count="10">
    <mergeCell ref="L2:Q2"/>
    <mergeCell ref="B45:C45"/>
    <mergeCell ref="B1:K1"/>
    <mergeCell ref="B43:C43"/>
    <mergeCell ref="B11:C11"/>
    <mergeCell ref="B17:C17"/>
    <mergeCell ref="B22:C22"/>
    <mergeCell ref="B30:C30"/>
    <mergeCell ref="B35:C35"/>
    <mergeCell ref="B41:C41"/>
  </mergeCells>
  <conditionalFormatting sqref="D35:J36 L35:Q36 L33:Q33 K17 D17:E17 D22:J22 E12:E13 F45:J45 D19:J20 L20:Q22 L25:Q27 D24:J27 F12:J17 D32:J33 L8:Q17 E8:J11 D30:J30 L30:Q30 D43:J44 L43:Q45">
    <cfRule type="cellIs" priority="8" dxfId="0" operator="equal" stopIfTrue="1">
      <formula>0</formula>
    </cfRule>
  </conditionalFormatting>
  <conditionalFormatting sqref="L28:Q28 D28:J28">
    <cfRule type="cellIs" priority="7" dxfId="0" operator="equal" stopIfTrue="1">
      <formula>0</formula>
    </cfRule>
  </conditionalFormatting>
  <conditionalFormatting sqref="C28">
    <cfRule type="cellIs" priority="5" dxfId="0" operator="equal" stopIfTrue="1">
      <formula>0</formula>
    </cfRule>
  </conditionalFormatting>
  <conditionalFormatting sqref="Q38 E37:J37 E38 H38:J38 E40:J41 L41:Q41">
    <cfRule type="cellIs" priority="4" dxfId="0" operator="equal" stopIfTrue="1">
      <formula>0</formula>
    </cfRule>
  </conditionalFormatting>
  <conditionalFormatting sqref="F38:G38">
    <cfRule type="cellIs" priority="3"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78" r:id="rId1"/>
  <headerFooter alignWithMargins="0">
    <oddHeader>&amp;C&amp;16Detailed General Fund Budget Proposals 2014-18&amp;R&amp;16Appendix 3</oddHeader>
    <oddFooter>&amp;CPage &amp;P</oddFooter>
  </headerFooter>
  <rowBreaks count="1" manualBreakCount="1">
    <brk id="30" max="16" man="1"/>
  </rowBreaks>
</worksheet>
</file>

<file path=xl/worksheets/sheet11.xml><?xml version="1.0" encoding="utf-8"?>
<worksheet xmlns="http://schemas.openxmlformats.org/spreadsheetml/2006/main" xmlns:r="http://schemas.openxmlformats.org/officeDocument/2006/relationships">
  <sheetPr>
    <tabColor theme="9"/>
    <pageSetUpPr fitToPage="1"/>
  </sheetPr>
  <dimension ref="A1:Q56"/>
  <sheetViews>
    <sheetView zoomScalePageLayoutView="0" workbookViewId="0" topLeftCell="A16">
      <selection activeCell="F24" sqref="F24:I24"/>
    </sheetView>
  </sheetViews>
  <sheetFormatPr defaultColWidth="9.140625" defaultRowHeight="12.75"/>
  <cols>
    <col min="1" max="1" width="9.140625" style="1" customWidth="1"/>
    <col min="2" max="2" width="21.8515625" style="1" customWidth="1"/>
    <col min="3" max="3" width="58.140625" style="1" customWidth="1"/>
    <col min="4" max="4" width="2.421875" style="8" customWidth="1"/>
    <col min="5" max="5" width="7.7109375" style="19" bestFit="1" customWidth="1"/>
    <col min="6" max="6" width="11.28125" style="10" bestFit="1" customWidth="1"/>
    <col min="7" max="7" width="10.57421875" style="10" bestFit="1" customWidth="1"/>
    <col min="8" max="8" width="10.28125" style="10" bestFit="1" customWidth="1"/>
    <col min="9" max="9" width="10.7109375" style="10" bestFit="1" customWidth="1"/>
    <col min="10" max="10" width="10.7109375" style="10" hidden="1" customWidth="1"/>
    <col min="11" max="11" width="2.28125" style="1" customWidth="1"/>
    <col min="12" max="12" width="7.00390625" style="1" customWidth="1"/>
    <col min="13" max="15" width="5.7109375" style="1" bestFit="1" customWidth="1"/>
    <col min="16" max="16" width="5.7109375" style="1" hidden="1" customWidth="1"/>
    <col min="17" max="17" width="5.7109375" style="1" bestFit="1" customWidth="1"/>
    <col min="18" max="18" width="2.421875" style="1" customWidth="1"/>
    <col min="19" max="16384" width="9.140625" style="1" customWidth="1"/>
  </cols>
  <sheetData>
    <row r="1" spans="2:10" ht="20.25">
      <c r="B1" s="294" t="s">
        <v>10</v>
      </c>
      <c r="C1" s="294"/>
      <c r="D1" s="294"/>
      <c r="E1" s="294"/>
      <c r="F1" s="294"/>
      <c r="G1" s="294"/>
      <c r="H1" s="294"/>
      <c r="I1" s="294"/>
      <c r="J1" s="39"/>
    </row>
    <row r="2" spans="1:17" s="178" customFormat="1" ht="19.5" customHeight="1">
      <c r="A2" s="207"/>
      <c r="C2" s="2" t="s">
        <v>13</v>
      </c>
      <c r="D2" s="7"/>
      <c r="E2" s="9"/>
      <c r="F2" s="13" t="s">
        <v>34</v>
      </c>
      <c r="G2" s="13" t="s">
        <v>31</v>
      </c>
      <c r="H2" s="13" t="s">
        <v>32</v>
      </c>
      <c r="I2" s="13" t="s">
        <v>147</v>
      </c>
      <c r="J2" s="13" t="s">
        <v>147</v>
      </c>
      <c r="L2" s="292" t="s">
        <v>111</v>
      </c>
      <c r="M2" s="292"/>
      <c r="N2" s="292"/>
      <c r="O2" s="292"/>
      <c r="P2" s="292"/>
      <c r="Q2" s="292"/>
    </row>
    <row r="3" spans="3:17" s="178" customFormat="1" ht="39.75" customHeight="1">
      <c r="C3" s="2"/>
      <c r="D3" s="7"/>
      <c r="E3" s="9" t="s">
        <v>33</v>
      </c>
      <c r="F3" s="13" t="s">
        <v>14</v>
      </c>
      <c r="G3" s="13" t="s">
        <v>14</v>
      </c>
      <c r="H3" s="13" t="s">
        <v>14</v>
      </c>
      <c r="I3" s="13" t="s">
        <v>14</v>
      </c>
      <c r="J3" s="13" t="s">
        <v>14</v>
      </c>
      <c r="L3" s="34" t="s">
        <v>34</v>
      </c>
      <c r="M3" s="34" t="s">
        <v>31</v>
      </c>
      <c r="N3" s="34" t="s">
        <v>32</v>
      </c>
      <c r="O3" s="34" t="s">
        <v>147</v>
      </c>
      <c r="P3" s="34" t="s">
        <v>147</v>
      </c>
      <c r="Q3" s="34" t="s">
        <v>15</v>
      </c>
    </row>
    <row r="4" spans="2:10" s="178" customFormat="1" ht="12.75">
      <c r="B4" s="2"/>
      <c r="C4" s="2"/>
      <c r="D4" s="7"/>
      <c r="E4" s="9"/>
      <c r="F4" s="14"/>
      <c r="G4" s="14"/>
      <c r="H4" s="14"/>
      <c r="I4" s="14"/>
      <c r="J4" s="14"/>
    </row>
    <row r="5" spans="2:10" s="178" customFormat="1" ht="12.75" hidden="1">
      <c r="B5" s="2"/>
      <c r="C5" s="13" t="s">
        <v>1</v>
      </c>
      <c r="D5" s="7"/>
      <c r="E5" s="9"/>
      <c r="F5" s="119">
        <v>2539</v>
      </c>
      <c r="G5" s="119">
        <f>F30</f>
        <v>2581</v>
      </c>
      <c r="H5" s="119">
        <f>G30</f>
        <v>2144</v>
      </c>
      <c r="I5" s="119">
        <f>H30</f>
        <v>2144</v>
      </c>
      <c r="J5" s="14"/>
    </row>
    <row r="6" spans="2:10" s="178" customFormat="1" ht="12.75" hidden="1">
      <c r="B6" s="2"/>
      <c r="C6" s="2"/>
      <c r="D6" s="7"/>
      <c r="E6" s="9"/>
      <c r="F6" s="14"/>
      <c r="G6" s="14"/>
      <c r="H6" s="14"/>
      <c r="I6" s="14"/>
      <c r="J6" s="14"/>
    </row>
    <row r="7" spans="2:10" s="178" customFormat="1" ht="12.75">
      <c r="B7" s="2" t="s">
        <v>16</v>
      </c>
      <c r="C7" s="2"/>
      <c r="D7" s="7"/>
      <c r="E7" s="9"/>
      <c r="F7" s="29"/>
      <c r="G7" s="29"/>
      <c r="H7" s="29"/>
      <c r="I7" s="29"/>
      <c r="J7" s="29"/>
    </row>
    <row r="8" spans="1:17" s="178" customFormat="1" ht="25.5">
      <c r="A8" s="178">
        <v>1</v>
      </c>
      <c r="B8" s="241" t="s">
        <v>11</v>
      </c>
      <c r="C8" s="196" t="s">
        <v>185</v>
      </c>
      <c r="D8" s="226"/>
      <c r="E8" s="162" t="s">
        <v>38</v>
      </c>
      <c r="F8" s="211">
        <v>-5</v>
      </c>
      <c r="G8" s="211">
        <v>-5</v>
      </c>
      <c r="H8" s="211"/>
      <c r="I8" s="211"/>
      <c r="J8" s="211"/>
      <c r="L8" s="212"/>
      <c r="M8" s="212"/>
      <c r="N8" s="212"/>
      <c r="O8" s="212"/>
      <c r="P8" s="212"/>
      <c r="Q8" s="212">
        <f>+SUM(L8:O8)</f>
        <v>0</v>
      </c>
    </row>
    <row r="9" spans="2:17" s="174" customFormat="1" ht="12" customHeight="1">
      <c r="B9" s="213"/>
      <c r="C9" s="226"/>
      <c r="D9" s="226"/>
      <c r="E9" s="163"/>
      <c r="F9" s="215"/>
      <c r="G9" s="215"/>
      <c r="H9" s="215"/>
      <c r="I9" s="215"/>
      <c r="J9" s="215"/>
      <c r="L9" s="216"/>
      <c r="M9" s="216"/>
      <c r="N9" s="216"/>
      <c r="O9" s="216"/>
      <c r="P9" s="216"/>
      <c r="Q9" s="216"/>
    </row>
    <row r="10" spans="2:17" s="174" customFormat="1" ht="13.5" customHeight="1" thickBot="1">
      <c r="B10" s="293" t="s">
        <v>20</v>
      </c>
      <c r="C10" s="293"/>
      <c r="D10" s="202"/>
      <c r="E10" s="163"/>
      <c r="F10" s="160">
        <f>SUM(F8:F9)</f>
        <v>-5</v>
      </c>
      <c r="G10" s="160">
        <f>SUM(G8:G9)</f>
        <v>-5</v>
      </c>
      <c r="H10" s="160">
        <f>SUM(H8:H9)</f>
        <v>0</v>
      </c>
      <c r="I10" s="160">
        <f>SUM(I8:I9)</f>
        <v>0</v>
      </c>
      <c r="J10" s="160">
        <f>SUM(J8:J9)</f>
        <v>0</v>
      </c>
      <c r="L10" s="136">
        <f aca="true" t="shared" si="0" ref="L10:Q10">+SUM(L8)</f>
        <v>0</v>
      </c>
      <c r="M10" s="136">
        <f t="shared" si="0"/>
        <v>0</v>
      </c>
      <c r="N10" s="136">
        <f t="shared" si="0"/>
        <v>0</v>
      </c>
      <c r="O10" s="136">
        <f t="shared" si="0"/>
        <v>0</v>
      </c>
      <c r="P10" s="136">
        <f t="shared" si="0"/>
        <v>0</v>
      </c>
      <c r="Q10" s="136">
        <f t="shared" si="0"/>
        <v>0</v>
      </c>
    </row>
    <row r="11" spans="2:17" s="174" customFormat="1" ht="12.75">
      <c r="B11" s="293" t="s">
        <v>21</v>
      </c>
      <c r="C11" s="293"/>
      <c r="D11" s="202"/>
      <c r="E11" s="163"/>
      <c r="F11" s="218"/>
      <c r="G11" s="218"/>
      <c r="H11" s="218"/>
      <c r="I11" s="218"/>
      <c r="J11" s="218"/>
      <c r="L11" s="219"/>
      <c r="M11" s="219"/>
      <c r="N11" s="219"/>
      <c r="O11" s="219"/>
      <c r="P11" s="219"/>
      <c r="Q11" s="219"/>
    </row>
    <row r="12" spans="1:17" s="178" customFormat="1" ht="41.25" customHeight="1">
      <c r="A12" s="178">
        <f>+A8+1</f>
        <v>2</v>
      </c>
      <c r="B12" s="138" t="s">
        <v>11</v>
      </c>
      <c r="C12" s="242" t="s">
        <v>130</v>
      </c>
      <c r="D12" s="226"/>
      <c r="E12" s="164" t="s">
        <v>36</v>
      </c>
      <c r="F12" s="211"/>
      <c r="G12" s="211">
        <v>-28</v>
      </c>
      <c r="H12" s="211"/>
      <c r="I12" s="211"/>
      <c r="J12" s="211"/>
      <c r="L12" s="212"/>
      <c r="M12" s="212">
        <v>1</v>
      </c>
      <c r="N12" s="212"/>
      <c r="O12" s="212"/>
      <c r="P12" s="212"/>
      <c r="Q12" s="212">
        <f>+SUM(L12:O12)</f>
        <v>1</v>
      </c>
    </row>
    <row r="13" spans="2:17" s="174" customFormat="1" ht="12.75" customHeight="1">
      <c r="B13" s="226"/>
      <c r="C13" s="213"/>
      <c r="D13" s="226"/>
      <c r="E13" s="176"/>
      <c r="F13" s="215"/>
      <c r="G13" s="215"/>
      <c r="H13" s="215"/>
      <c r="I13" s="215"/>
      <c r="J13" s="215"/>
      <c r="L13" s="219"/>
      <c r="M13" s="219"/>
      <c r="N13" s="219"/>
      <c r="O13" s="219"/>
      <c r="P13" s="219"/>
      <c r="Q13" s="219"/>
    </row>
    <row r="14" spans="2:17" s="174" customFormat="1" ht="13.5" customHeight="1" thickBot="1">
      <c r="B14" s="293" t="s">
        <v>22</v>
      </c>
      <c r="C14" s="293"/>
      <c r="D14" s="202"/>
      <c r="E14" s="176"/>
      <c r="F14" s="160">
        <f>SUM(F12:F12)</f>
        <v>0</v>
      </c>
      <c r="G14" s="160">
        <f>SUM(G12:G12)</f>
        <v>-28</v>
      </c>
      <c r="H14" s="160">
        <f>SUM(H12:H12)</f>
        <v>0</v>
      </c>
      <c r="I14" s="160">
        <f>SUM(I12:I12)</f>
        <v>0</v>
      </c>
      <c r="J14" s="160">
        <f>SUM(J12:J12)</f>
        <v>0</v>
      </c>
      <c r="L14" s="136">
        <f aca="true" t="shared" si="1" ref="L14:Q14">+SUM(L12:L12)</f>
        <v>0</v>
      </c>
      <c r="M14" s="136">
        <f t="shared" si="1"/>
        <v>1</v>
      </c>
      <c r="N14" s="136">
        <f t="shared" si="1"/>
        <v>0</v>
      </c>
      <c r="O14" s="136">
        <f t="shared" si="1"/>
        <v>0</v>
      </c>
      <c r="P14" s="136">
        <f t="shared" si="1"/>
        <v>0</v>
      </c>
      <c r="Q14" s="136">
        <f t="shared" si="1"/>
        <v>1</v>
      </c>
    </row>
    <row r="15" spans="2:17" s="174" customFormat="1" ht="13.5" customHeight="1">
      <c r="B15" s="202"/>
      <c r="C15" s="202"/>
      <c r="D15" s="202"/>
      <c r="E15" s="176"/>
      <c r="F15" s="192"/>
      <c r="G15" s="192"/>
      <c r="H15" s="192"/>
      <c r="I15" s="192"/>
      <c r="J15" s="192"/>
      <c r="L15" s="137"/>
      <c r="M15" s="137"/>
      <c r="N15" s="137"/>
      <c r="O15" s="137"/>
      <c r="P15" s="137"/>
      <c r="Q15" s="137"/>
    </row>
    <row r="16" spans="1:17" s="174" customFormat="1" ht="12.75">
      <c r="A16" s="154"/>
      <c r="B16" s="205" t="s">
        <v>27</v>
      </c>
      <c r="C16" s="234"/>
      <c r="D16" s="163"/>
      <c r="E16" s="163"/>
      <c r="F16" s="218"/>
      <c r="G16" s="218"/>
      <c r="H16" s="218"/>
      <c r="I16" s="218"/>
      <c r="J16" s="218"/>
      <c r="L16" s="237"/>
      <c r="M16" s="237"/>
      <c r="N16" s="237"/>
      <c r="O16" s="237"/>
      <c r="P16" s="237"/>
      <c r="Q16" s="237"/>
    </row>
    <row r="17" spans="1:17" s="178" customFormat="1" ht="84.75" customHeight="1">
      <c r="A17" s="156">
        <v>3</v>
      </c>
      <c r="B17" s="172" t="s">
        <v>11</v>
      </c>
      <c r="C17" s="172" t="s">
        <v>273</v>
      </c>
      <c r="D17" s="238"/>
      <c r="E17" s="162"/>
      <c r="F17" s="271">
        <v>50</v>
      </c>
      <c r="G17" s="272">
        <v>-50</v>
      </c>
      <c r="H17" s="172"/>
      <c r="I17" s="172"/>
      <c r="J17" s="211"/>
      <c r="L17" s="180"/>
      <c r="M17" s="180"/>
      <c r="N17" s="180"/>
      <c r="O17" s="180"/>
      <c r="P17" s="180"/>
      <c r="Q17" s="180">
        <f>+SUM(L17:P17)</f>
        <v>0</v>
      </c>
    </row>
    <row r="18" spans="2:17" s="174" customFormat="1" ht="13.5" customHeight="1">
      <c r="B18" s="202"/>
      <c r="C18" s="202"/>
      <c r="D18" s="202"/>
      <c r="E18" s="176"/>
      <c r="F18" s="192"/>
      <c r="G18" s="192"/>
      <c r="H18" s="192"/>
      <c r="I18" s="192"/>
      <c r="J18" s="192"/>
      <c r="L18" s="137"/>
      <c r="M18" s="137"/>
      <c r="N18" s="137"/>
      <c r="O18" s="137"/>
      <c r="P18" s="137"/>
      <c r="Q18" s="137"/>
    </row>
    <row r="19" spans="2:17" s="174" customFormat="1" ht="13.5" customHeight="1" thickBot="1">
      <c r="B19" s="293" t="s">
        <v>28</v>
      </c>
      <c r="C19" s="293"/>
      <c r="D19" s="202"/>
      <c r="E19" s="176"/>
      <c r="F19" s="135">
        <f>SUM(F17:F17)</f>
        <v>50</v>
      </c>
      <c r="G19" s="160">
        <f>SUM(G17:G17)</f>
        <v>-50</v>
      </c>
      <c r="H19" s="160">
        <f>SUM(H17:H17)</f>
        <v>0</v>
      </c>
      <c r="I19" s="160">
        <f>SUM(I17:I17)</f>
        <v>0</v>
      </c>
      <c r="J19" s="160">
        <f>SUM(J17:J17)</f>
        <v>0</v>
      </c>
      <c r="L19" s="136">
        <f aca="true" t="shared" si="2" ref="L19:Q19">+SUM(L17:L17)</f>
        <v>0</v>
      </c>
      <c r="M19" s="136">
        <f t="shared" si="2"/>
        <v>0</v>
      </c>
      <c r="N19" s="136">
        <f t="shared" si="2"/>
        <v>0</v>
      </c>
      <c r="O19" s="136">
        <f t="shared" si="2"/>
        <v>0</v>
      </c>
      <c r="P19" s="136">
        <f t="shared" si="2"/>
        <v>0</v>
      </c>
      <c r="Q19" s="136">
        <f t="shared" si="2"/>
        <v>0</v>
      </c>
    </row>
    <row r="20" spans="2:17" s="174" customFormat="1" ht="13.5" customHeight="1">
      <c r="B20" s="202"/>
      <c r="C20" s="202"/>
      <c r="D20" s="202"/>
      <c r="E20" s="176"/>
      <c r="F20" s="192"/>
      <c r="G20" s="192"/>
      <c r="H20" s="192"/>
      <c r="I20" s="192"/>
      <c r="J20" s="192"/>
      <c r="L20" s="137"/>
      <c r="M20" s="137"/>
      <c r="N20" s="137"/>
      <c r="O20" s="137"/>
      <c r="P20" s="137"/>
      <c r="Q20" s="137"/>
    </row>
    <row r="21" spans="2:17" s="174" customFormat="1" ht="12.75">
      <c r="B21" s="297" t="s">
        <v>23</v>
      </c>
      <c r="C21" s="297"/>
      <c r="D21" s="202"/>
      <c r="E21" s="176"/>
      <c r="F21" s="218"/>
      <c r="G21" s="218"/>
      <c r="H21" s="218"/>
      <c r="I21" s="218"/>
      <c r="J21" s="218"/>
      <c r="L21" s="219"/>
      <c r="M21" s="219"/>
      <c r="N21" s="219"/>
      <c r="O21" s="219"/>
      <c r="P21" s="219"/>
      <c r="Q21" s="219"/>
    </row>
    <row r="22" spans="1:17" s="178" customFormat="1" ht="39.75" customHeight="1">
      <c r="A22" s="178">
        <v>4</v>
      </c>
      <c r="B22" s="196" t="s">
        <v>198</v>
      </c>
      <c r="C22" s="241" t="s">
        <v>158</v>
      </c>
      <c r="D22" s="226"/>
      <c r="E22" s="161" t="s">
        <v>36</v>
      </c>
      <c r="F22" s="211">
        <v>-3</v>
      </c>
      <c r="G22" s="211">
        <v>-3</v>
      </c>
      <c r="H22" s="211"/>
      <c r="I22" s="211"/>
      <c r="J22" s="211"/>
      <c r="L22" s="212"/>
      <c r="M22" s="212"/>
      <c r="N22" s="212"/>
      <c r="O22" s="212"/>
      <c r="P22" s="212"/>
      <c r="Q22" s="212">
        <f>+SUM(L22:O22)</f>
        <v>0</v>
      </c>
    </row>
    <row r="23" spans="1:17" s="178" customFormat="1" ht="51">
      <c r="A23" s="178">
        <v>5</v>
      </c>
      <c r="B23" s="196" t="s">
        <v>199</v>
      </c>
      <c r="C23" s="241" t="s">
        <v>0</v>
      </c>
      <c r="D23" s="226"/>
      <c r="E23" s="161" t="s">
        <v>39</v>
      </c>
      <c r="F23" s="211"/>
      <c r="G23" s="211">
        <v>-1</v>
      </c>
      <c r="H23" s="211"/>
      <c r="I23" s="211"/>
      <c r="J23" s="211"/>
      <c r="L23" s="212"/>
      <c r="M23" s="212"/>
      <c r="N23" s="212"/>
      <c r="O23" s="212"/>
      <c r="P23" s="212"/>
      <c r="Q23" s="212">
        <f>+SUM(L23:O23)</f>
        <v>0</v>
      </c>
    </row>
    <row r="24" spans="1:17" s="178" customFormat="1" ht="12.75">
      <c r="A24" s="178">
        <v>6</v>
      </c>
      <c r="B24" s="196" t="s">
        <v>293</v>
      </c>
      <c r="C24" s="241" t="s">
        <v>294</v>
      </c>
      <c r="D24" s="226"/>
      <c r="E24" s="161" t="s">
        <v>39</v>
      </c>
      <c r="F24" s="211"/>
      <c r="G24" s="211">
        <v>-350</v>
      </c>
      <c r="H24" s="211">
        <v>0</v>
      </c>
      <c r="I24" s="211">
        <v>0</v>
      </c>
      <c r="J24" s="211"/>
      <c r="L24" s="212"/>
      <c r="M24" s="212"/>
      <c r="N24" s="212"/>
      <c r="O24" s="212"/>
      <c r="P24" s="212"/>
      <c r="Q24" s="212">
        <f>+SUM(L24:O24)</f>
        <v>0</v>
      </c>
    </row>
    <row r="25" spans="2:17" s="174" customFormat="1" ht="12.75">
      <c r="B25" s="243"/>
      <c r="C25" s="213"/>
      <c r="D25" s="226"/>
      <c r="E25" s="25"/>
      <c r="F25" s="215"/>
      <c r="G25" s="215"/>
      <c r="H25" s="215"/>
      <c r="I25" s="215"/>
      <c r="J25" s="215"/>
      <c r="L25" s="219"/>
      <c r="M25" s="219"/>
      <c r="N25" s="219"/>
      <c r="O25" s="219"/>
      <c r="P25" s="219"/>
      <c r="Q25" s="219"/>
    </row>
    <row r="26" spans="2:17" s="174" customFormat="1" ht="13.5" thickBot="1">
      <c r="B26" s="293" t="s">
        <v>24</v>
      </c>
      <c r="C26" s="293"/>
      <c r="D26" s="4"/>
      <c r="E26" s="25"/>
      <c r="F26" s="36">
        <f>+SUM(F22:F24)</f>
        <v>-3</v>
      </c>
      <c r="G26" s="36">
        <f>+SUM(G22:G24)</f>
        <v>-354</v>
      </c>
      <c r="H26" s="36">
        <f>+SUM(H22:H24)</f>
        <v>0</v>
      </c>
      <c r="I26" s="36">
        <f>+SUM(I22:I24)</f>
        <v>0</v>
      </c>
      <c r="J26" s="36">
        <f>+SUM(J22:J23)</f>
        <v>0</v>
      </c>
      <c r="L26" s="110">
        <f aca="true" t="shared" si="3" ref="L26:Q26">+SUM(L22:L23)</f>
        <v>0</v>
      </c>
      <c r="M26" s="110">
        <f t="shared" si="3"/>
        <v>0</v>
      </c>
      <c r="N26" s="110">
        <f t="shared" si="3"/>
        <v>0</v>
      </c>
      <c r="O26" s="110">
        <f t="shared" si="3"/>
        <v>0</v>
      </c>
      <c r="P26" s="110">
        <f t="shared" si="3"/>
        <v>0</v>
      </c>
      <c r="Q26" s="110">
        <f t="shared" si="3"/>
        <v>0</v>
      </c>
    </row>
    <row r="27" spans="2:17" s="178" customFormat="1" ht="12.75">
      <c r="B27" s="4"/>
      <c r="C27" s="4"/>
      <c r="D27" s="174"/>
      <c r="E27" s="26"/>
      <c r="F27" s="236"/>
      <c r="G27" s="236"/>
      <c r="H27" s="236"/>
      <c r="I27" s="236"/>
      <c r="J27" s="236"/>
      <c r="L27" s="190"/>
      <c r="M27" s="190"/>
      <c r="N27" s="190"/>
      <c r="O27" s="190"/>
      <c r="P27" s="190"/>
      <c r="Q27" s="190"/>
    </row>
    <row r="28" spans="2:17" s="178" customFormat="1" ht="13.5" thickBot="1">
      <c r="B28" s="2" t="s">
        <v>12</v>
      </c>
      <c r="D28" s="174"/>
      <c r="E28" s="11"/>
      <c r="F28" s="36">
        <f>F26+F14+F10+F19</f>
        <v>42</v>
      </c>
      <c r="G28" s="36">
        <f>G26+G14+G10+G19</f>
        <v>-437</v>
      </c>
      <c r="H28" s="36">
        <f>H26+H14+H10+H19</f>
        <v>0</v>
      </c>
      <c r="I28" s="36">
        <f>I26+I14+I10+I19</f>
        <v>0</v>
      </c>
      <c r="J28" s="36" t="e">
        <f>+#REF!+J26+J14+J10+#REF!</f>
        <v>#REF!</v>
      </c>
      <c r="L28" s="110">
        <f aca="true" t="shared" si="4" ref="L28:Q28">L26+L14+L10</f>
        <v>0</v>
      </c>
      <c r="M28" s="110">
        <f t="shared" si="4"/>
        <v>1</v>
      </c>
      <c r="N28" s="110">
        <f t="shared" si="4"/>
        <v>0</v>
      </c>
      <c r="O28" s="110">
        <f t="shared" si="4"/>
        <v>0</v>
      </c>
      <c r="P28" s="110">
        <f t="shared" si="4"/>
        <v>0</v>
      </c>
      <c r="Q28" s="110">
        <f t="shared" si="4"/>
        <v>1</v>
      </c>
    </row>
    <row r="29" spans="2:17" s="178" customFormat="1" ht="12.75">
      <c r="B29" s="2"/>
      <c r="D29" s="174"/>
      <c r="E29" s="11"/>
      <c r="F29" s="40"/>
      <c r="G29" s="40"/>
      <c r="H29" s="40"/>
      <c r="I29" s="40"/>
      <c r="J29" s="40"/>
      <c r="L29" s="111"/>
      <c r="M29" s="111"/>
      <c r="N29" s="111"/>
      <c r="O29" s="111"/>
      <c r="P29" s="111"/>
      <c r="Q29" s="111"/>
    </row>
    <row r="30" spans="2:17" s="174" customFormat="1" ht="15" customHeight="1" hidden="1" thickBot="1">
      <c r="B30" s="293" t="s">
        <v>2</v>
      </c>
      <c r="C30" s="293"/>
      <c r="D30" s="4"/>
      <c r="E30" s="25"/>
      <c r="F30" s="5">
        <f>F5+F28</f>
        <v>2581</v>
      </c>
      <c r="G30" s="5">
        <f>G5+G28</f>
        <v>2144</v>
      </c>
      <c r="H30" s="5">
        <f>H5+H28</f>
        <v>2144</v>
      </c>
      <c r="I30" s="5">
        <f>I5+I28</f>
        <v>2144</v>
      </c>
      <c r="J30" s="5" t="e">
        <f>J5+J28</f>
        <v>#REF!</v>
      </c>
      <c r="L30" s="111"/>
      <c r="M30" s="111"/>
      <c r="N30" s="111"/>
      <c r="O30" s="111"/>
      <c r="P30" s="111"/>
      <c r="Q30" s="111"/>
    </row>
    <row r="31" spans="4:10" s="178" customFormat="1" ht="12.75" hidden="1">
      <c r="D31" s="174"/>
      <c r="E31" s="26"/>
      <c r="F31" s="236"/>
      <c r="G31" s="236"/>
      <c r="H31" s="236"/>
      <c r="I31" s="236"/>
      <c r="J31" s="236"/>
    </row>
    <row r="32" spans="2:10" s="178" customFormat="1" ht="12.75">
      <c r="B32" s="191" t="s">
        <v>249</v>
      </c>
      <c r="D32" s="174"/>
      <c r="E32" s="176"/>
      <c r="F32" s="130">
        <v>-8</v>
      </c>
      <c r="G32" s="130">
        <v>-37</v>
      </c>
      <c r="H32" s="130">
        <v>0</v>
      </c>
      <c r="I32" s="130">
        <v>0</v>
      </c>
      <c r="J32" s="14" t="e">
        <f>I32+J28</f>
        <v>#REF!</v>
      </c>
    </row>
    <row r="33" spans="2:10" s="178" customFormat="1" ht="12.75">
      <c r="B33" s="198" t="s">
        <v>90</v>
      </c>
      <c r="C33" s="123"/>
      <c r="D33" s="174"/>
      <c r="E33" s="176"/>
      <c r="F33" s="130">
        <f>F28-F32</f>
        <v>50</v>
      </c>
      <c r="G33" s="130">
        <f>G28-G32</f>
        <v>-400</v>
      </c>
      <c r="H33" s="130">
        <f>H28-H32</f>
        <v>0</v>
      </c>
      <c r="I33" s="130">
        <f>I28-I32</f>
        <v>0</v>
      </c>
      <c r="J33" s="14">
        <v>2262.225</v>
      </c>
    </row>
    <row r="34" spans="4:10" s="178" customFormat="1" ht="12.75">
      <c r="D34" s="174"/>
      <c r="E34" s="26"/>
      <c r="F34" s="12"/>
      <c r="G34" s="12"/>
      <c r="H34" s="12"/>
      <c r="I34" s="12"/>
      <c r="J34" s="12"/>
    </row>
    <row r="35" spans="4:10" s="178" customFormat="1" ht="12.75">
      <c r="D35" s="174"/>
      <c r="E35" s="26"/>
      <c r="F35" s="12"/>
      <c r="G35" s="12"/>
      <c r="H35" s="12"/>
      <c r="I35" s="12"/>
      <c r="J35" s="12"/>
    </row>
    <row r="36" spans="2:10" s="178" customFormat="1" ht="12.75">
      <c r="B36" s="221"/>
      <c r="C36" s="2" t="s">
        <v>184</v>
      </c>
      <c r="D36" s="174"/>
      <c r="E36" s="26"/>
      <c r="F36" s="12"/>
      <c r="G36" s="12"/>
      <c r="H36" s="12"/>
      <c r="I36" s="12"/>
      <c r="J36" s="12"/>
    </row>
    <row r="37" spans="4:10" s="178" customFormat="1" ht="12.75">
      <c r="D37" s="174"/>
      <c r="E37" s="26"/>
      <c r="F37" s="12"/>
      <c r="G37" s="12"/>
      <c r="H37" s="12"/>
      <c r="I37" s="12"/>
      <c r="J37" s="12"/>
    </row>
    <row r="38" spans="4:10" s="178" customFormat="1" ht="12.75">
      <c r="D38" s="174"/>
      <c r="E38" s="26"/>
      <c r="F38" s="12"/>
      <c r="G38" s="12"/>
      <c r="H38" s="12"/>
      <c r="I38" s="12"/>
      <c r="J38" s="12"/>
    </row>
    <row r="39" spans="3:12" s="178" customFormat="1" ht="12.75">
      <c r="C39" s="13" t="s">
        <v>187</v>
      </c>
      <c r="D39" s="174"/>
      <c r="E39" s="84" t="s">
        <v>168</v>
      </c>
      <c r="F39" s="83" t="s">
        <v>34</v>
      </c>
      <c r="G39" s="81" t="s">
        <v>31</v>
      </c>
      <c r="H39" s="83" t="s">
        <v>32</v>
      </c>
      <c r="I39" s="83" t="s">
        <v>147</v>
      </c>
      <c r="J39" s="83" t="s">
        <v>147</v>
      </c>
      <c r="K39" s="174"/>
      <c r="L39" s="48" t="s">
        <v>169</v>
      </c>
    </row>
    <row r="40" spans="3:12" s="178" customFormat="1" ht="12.75">
      <c r="C40" s="13"/>
      <c r="D40" s="174"/>
      <c r="E40" s="222" t="s">
        <v>176</v>
      </c>
      <c r="F40" s="223">
        <f>0</f>
        <v>0</v>
      </c>
      <c r="G40" s="223">
        <f>0</f>
        <v>0</v>
      </c>
      <c r="H40" s="223">
        <f>0</f>
        <v>0</v>
      </c>
      <c r="I40" s="223">
        <f>0</f>
        <v>0</v>
      </c>
      <c r="J40" s="223"/>
      <c r="K40" s="224"/>
      <c r="L40" s="80">
        <f>SUM(F40:I40)</f>
        <v>0</v>
      </c>
    </row>
    <row r="41" spans="3:12" s="178" customFormat="1" ht="12.75">
      <c r="C41" s="13"/>
      <c r="D41" s="174"/>
      <c r="E41" s="222" t="s">
        <v>212</v>
      </c>
      <c r="F41" s="223">
        <f>F23</f>
        <v>0</v>
      </c>
      <c r="G41" s="223">
        <f>G23+G24</f>
        <v>-351</v>
      </c>
      <c r="H41" s="223">
        <f>H23+H24</f>
        <v>0</v>
      </c>
      <c r="I41" s="223">
        <f>I23+I24</f>
        <v>0</v>
      </c>
      <c r="J41" s="223" t="e">
        <f>J23+#REF!</f>
        <v>#REF!</v>
      </c>
      <c r="K41" s="224"/>
      <c r="L41" s="80">
        <f>SUM(F41:I41)</f>
        <v>-351</v>
      </c>
    </row>
    <row r="42" spans="3:12" s="178" customFormat="1" ht="12.75">
      <c r="C42" s="13"/>
      <c r="D42" s="174"/>
      <c r="E42" s="222" t="s">
        <v>213</v>
      </c>
      <c r="F42" s="223">
        <f>F22</f>
        <v>-3</v>
      </c>
      <c r="G42" s="223">
        <f>G22</f>
        <v>-3</v>
      </c>
      <c r="H42" s="223">
        <f>H22</f>
        <v>0</v>
      </c>
      <c r="I42" s="223">
        <f>I22</f>
        <v>0</v>
      </c>
      <c r="J42" s="223" t="e">
        <f>J22+#REF!</f>
        <v>#REF!</v>
      </c>
      <c r="K42" s="224"/>
      <c r="L42" s="80">
        <f>SUM(F42:I42)</f>
        <v>-6</v>
      </c>
    </row>
    <row r="43" spans="3:12" s="178" customFormat="1" ht="12.75">
      <c r="C43" s="13"/>
      <c r="D43" s="174"/>
      <c r="E43" s="48" t="s">
        <v>169</v>
      </c>
      <c r="F43" s="82">
        <f>SUM(F40:F42)</f>
        <v>-3</v>
      </c>
      <c r="G43" s="79">
        <f aca="true" t="shared" si="5" ref="G43:L43">SUM(G40:G42)</f>
        <v>-354</v>
      </c>
      <c r="H43" s="82">
        <f t="shared" si="5"/>
        <v>0</v>
      </c>
      <c r="I43" s="82">
        <f t="shared" si="5"/>
        <v>0</v>
      </c>
      <c r="J43" s="82" t="e">
        <f t="shared" si="5"/>
        <v>#REF!</v>
      </c>
      <c r="K43" s="41"/>
      <c r="L43" s="82">
        <f t="shared" si="5"/>
        <v>-357</v>
      </c>
    </row>
    <row r="44" spans="3:5" s="178" customFormat="1" ht="12.75">
      <c r="C44" s="13"/>
      <c r="D44" s="174"/>
      <c r="E44" s="25"/>
    </row>
    <row r="45" spans="3:12" s="178" customFormat="1" ht="12.75">
      <c r="C45" s="13" t="s">
        <v>195</v>
      </c>
      <c r="D45" s="174"/>
      <c r="E45" s="84" t="s">
        <v>168</v>
      </c>
      <c r="F45" s="83" t="s">
        <v>34</v>
      </c>
      <c r="G45" s="81" t="s">
        <v>31</v>
      </c>
      <c r="H45" s="83" t="s">
        <v>32</v>
      </c>
      <c r="I45" s="83" t="s">
        <v>147</v>
      </c>
      <c r="J45" s="83" t="s">
        <v>147</v>
      </c>
      <c r="K45" s="174"/>
      <c r="L45" s="48" t="s">
        <v>169</v>
      </c>
    </row>
    <row r="46" spans="3:12" s="178" customFormat="1" ht="12.75">
      <c r="C46" s="13"/>
      <c r="D46" s="174"/>
      <c r="E46" s="222" t="s">
        <v>176</v>
      </c>
      <c r="F46" s="223">
        <f>F8</f>
        <v>-5</v>
      </c>
      <c r="G46" s="223">
        <f>G8</f>
        <v>-5</v>
      </c>
      <c r="H46" s="223">
        <f>H8</f>
        <v>0</v>
      </c>
      <c r="I46" s="223">
        <f>I8</f>
        <v>0</v>
      </c>
      <c r="J46" s="223">
        <f>J8</f>
        <v>0</v>
      </c>
      <c r="K46" s="224"/>
      <c r="L46" s="80">
        <f>SUM(F46:I46)</f>
        <v>-10</v>
      </c>
    </row>
    <row r="47" spans="3:12" s="178" customFormat="1" ht="12.75">
      <c r="C47" s="13"/>
      <c r="D47" s="174"/>
      <c r="E47" s="222" t="s">
        <v>212</v>
      </c>
      <c r="F47" s="223">
        <v>0</v>
      </c>
      <c r="G47" s="223">
        <v>0</v>
      </c>
      <c r="H47" s="223">
        <v>0</v>
      </c>
      <c r="I47" s="223">
        <v>0</v>
      </c>
      <c r="J47" s="223"/>
      <c r="K47" s="224"/>
      <c r="L47" s="80">
        <f>SUM(F47:I47)</f>
        <v>0</v>
      </c>
    </row>
    <row r="48" spans="3:12" s="178" customFormat="1" ht="12.75">
      <c r="C48" s="13"/>
      <c r="D48" s="174"/>
      <c r="E48" s="222" t="s">
        <v>213</v>
      </c>
      <c r="F48" s="223">
        <v>0</v>
      </c>
      <c r="G48" s="223">
        <v>0</v>
      </c>
      <c r="H48" s="223">
        <v>0</v>
      </c>
      <c r="I48" s="223">
        <v>0</v>
      </c>
      <c r="J48" s="223"/>
      <c r="K48" s="224"/>
      <c r="L48" s="80">
        <f>SUM(F48:I48)</f>
        <v>0</v>
      </c>
    </row>
    <row r="49" spans="3:12" s="178" customFormat="1" ht="12.75">
      <c r="C49" s="13"/>
      <c r="D49" s="174"/>
      <c r="E49" s="48" t="s">
        <v>169</v>
      </c>
      <c r="F49" s="82">
        <f>SUM(F46:F48)</f>
        <v>-5</v>
      </c>
      <c r="G49" s="79">
        <f>SUM(G46:G48)</f>
        <v>-5</v>
      </c>
      <c r="H49" s="82">
        <f>SUM(H46:H48)</f>
        <v>0</v>
      </c>
      <c r="I49" s="82">
        <f>SUM(I46:I48)</f>
        <v>0</v>
      </c>
      <c r="J49" s="82">
        <f>SUM(J46:J48)</f>
        <v>0</v>
      </c>
      <c r="K49" s="41"/>
      <c r="L49" s="82">
        <f>SUM(L46:L48)</f>
        <v>-10</v>
      </c>
    </row>
    <row r="50" spans="3:5" s="178" customFormat="1" ht="12.75">
      <c r="C50" s="13"/>
      <c r="D50" s="174"/>
      <c r="E50" s="25"/>
    </row>
    <row r="51" spans="3:12" s="178" customFormat="1" ht="12.75">
      <c r="C51" s="13" t="s">
        <v>8</v>
      </c>
      <c r="D51" s="174"/>
      <c r="E51" s="84" t="s">
        <v>168</v>
      </c>
      <c r="F51" s="83" t="s">
        <v>34</v>
      </c>
      <c r="G51" s="81" t="s">
        <v>31</v>
      </c>
      <c r="H51" s="83" t="s">
        <v>32</v>
      </c>
      <c r="I51" s="83" t="s">
        <v>147</v>
      </c>
      <c r="J51" s="83" t="s">
        <v>147</v>
      </c>
      <c r="K51" s="174"/>
      <c r="L51" s="48" t="s">
        <v>169</v>
      </c>
    </row>
    <row r="52" spans="4:12" s="178" customFormat="1" ht="12.75">
      <c r="D52" s="174"/>
      <c r="E52" s="222" t="s">
        <v>176</v>
      </c>
      <c r="F52" s="223">
        <f>0</f>
        <v>0</v>
      </c>
      <c r="G52" s="223">
        <f>0</f>
        <v>0</v>
      </c>
      <c r="H52" s="223">
        <f>0</f>
        <v>0</v>
      </c>
      <c r="I52" s="223">
        <f>0</f>
        <v>0</v>
      </c>
      <c r="J52" s="223"/>
      <c r="K52" s="224"/>
      <c r="L52" s="80">
        <f>SUM(F52:I52)</f>
        <v>0</v>
      </c>
    </row>
    <row r="53" spans="4:12" s="178" customFormat="1" ht="12.75">
      <c r="D53" s="174"/>
      <c r="E53" s="222" t="s">
        <v>212</v>
      </c>
      <c r="F53" s="223">
        <v>0</v>
      </c>
      <c r="G53" s="223">
        <v>0</v>
      </c>
      <c r="H53" s="223">
        <v>0</v>
      </c>
      <c r="I53" s="223">
        <v>0</v>
      </c>
      <c r="J53" s="223"/>
      <c r="K53" s="224"/>
      <c r="L53" s="80">
        <f>SUM(F53:I53)</f>
        <v>0</v>
      </c>
    </row>
    <row r="54" spans="4:12" s="178" customFormat="1" ht="12.75">
      <c r="D54" s="174"/>
      <c r="E54" s="222" t="s">
        <v>213</v>
      </c>
      <c r="F54" s="223">
        <f>F12</f>
        <v>0</v>
      </c>
      <c r="G54" s="223">
        <f>G12</f>
        <v>-28</v>
      </c>
      <c r="H54" s="223">
        <f>H12</f>
        <v>0</v>
      </c>
      <c r="I54" s="223">
        <f>I12</f>
        <v>0</v>
      </c>
      <c r="J54" s="223">
        <f>J12</f>
        <v>0</v>
      </c>
      <c r="K54" s="224"/>
      <c r="L54" s="80">
        <f>SUM(F54:I54)</f>
        <v>-28</v>
      </c>
    </row>
    <row r="55" spans="4:12" s="178" customFormat="1" ht="12.75">
      <c r="D55" s="174"/>
      <c r="E55" s="48" t="s">
        <v>169</v>
      </c>
      <c r="F55" s="82">
        <f>SUM(F52:F54)</f>
        <v>0</v>
      </c>
      <c r="G55" s="79">
        <f>SUM(G52:G54)</f>
        <v>-28</v>
      </c>
      <c r="H55" s="82">
        <f>SUM(H52:H54)</f>
        <v>0</v>
      </c>
      <c r="I55" s="82">
        <f>SUM(I52:I54)</f>
        <v>0</v>
      </c>
      <c r="J55" s="82">
        <f>SUM(J52:J54)</f>
        <v>0</v>
      </c>
      <c r="K55" s="41"/>
      <c r="L55" s="82">
        <f>SUM(L52:L54)</f>
        <v>-28</v>
      </c>
    </row>
    <row r="56" spans="4:10" s="178" customFormat="1" ht="12.75">
      <c r="D56" s="174"/>
      <c r="E56" s="26"/>
      <c r="F56" s="12"/>
      <c r="G56" s="12"/>
      <c r="H56" s="12"/>
      <c r="I56" s="12"/>
      <c r="J56" s="12"/>
    </row>
  </sheetData>
  <sheetProtection/>
  <mergeCells count="9">
    <mergeCell ref="B26:C26"/>
    <mergeCell ref="L2:Q2"/>
    <mergeCell ref="B30:C30"/>
    <mergeCell ref="B1:I1"/>
    <mergeCell ref="B10:C10"/>
    <mergeCell ref="B11:C11"/>
    <mergeCell ref="B14:C14"/>
    <mergeCell ref="B21:C21"/>
    <mergeCell ref="B19:C19"/>
  </mergeCells>
  <conditionalFormatting sqref="L26:Q26 L14:Q15 F14:J15 L8:Q10 L22:Q23 E8:J11 L12:Q12 L28:Q30 F22:J23 F18:J18 L18:Q18 L20:Q20 F20:J20 F28:J30 F25:J26">
    <cfRule type="cellIs" priority="4" dxfId="0" operator="equal" stopIfTrue="1">
      <formula>0</formula>
    </cfRule>
  </conditionalFormatting>
  <conditionalFormatting sqref="L17:Q17 D16:J16 D17:E17 J17">
    <cfRule type="cellIs" priority="3" dxfId="0" operator="equal" stopIfTrue="1">
      <formula>0</formula>
    </cfRule>
  </conditionalFormatting>
  <conditionalFormatting sqref="L19:Q19 F19:J19">
    <cfRule type="cellIs" priority="2" dxfId="0" operator="equal" stopIfTrue="1">
      <formula>0</formula>
    </cfRule>
  </conditionalFormatting>
  <conditionalFormatting sqref="L24:Q24 F24:J2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5" r:id="rId1"/>
  <headerFooter alignWithMargins="0">
    <oddHeader>&amp;C&amp;16Detailed General Fund Budget Proposals 2014-18&amp;R&amp;16Appendix 3</oddHeader>
    <oddFooter>&amp;CPage &amp;P</oddFooter>
  </headerFooter>
</worksheet>
</file>

<file path=xl/worksheets/sheet12.xml><?xml version="1.0" encoding="utf-8"?>
<worksheet xmlns="http://schemas.openxmlformats.org/spreadsheetml/2006/main" xmlns:r="http://schemas.openxmlformats.org/officeDocument/2006/relationships">
  <sheetPr>
    <tabColor rgb="FFFF3399"/>
    <pageSetUpPr fitToPage="1"/>
  </sheetPr>
  <dimension ref="A1:Q61"/>
  <sheetViews>
    <sheetView zoomScalePageLayoutView="0" workbookViewId="0" topLeftCell="A22">
      <selection activeCell="F31" sqref="F31:I34"/>
    </sheetView>
  </sheetViews>
  <sheetFormatPr defaultColWidth="9.140625" defaultRowHeight="12.75"/>
  <cols>
    <col min="1" max="1" width="5.140625" style="1" bestFit="1" customWidth="1"/>
    <col min="2" max="2" width="16.421875" style="1" customWidth="1"/>
    <col min="3" max="3" width="78.7109375" style="1" customWidth="1"/>
    <col min="4" max="4" width="5.00390625" style="1" customWidth="1"/>
    <col min="5" max="5" width="7.28125" style="22" customWidth="1"/>
    <col min="6" max="6" width="9.28125" style="1" bestFit="1" customWidth="1"/>
    <col min="7" max="7" width="10.8515625" style="1" bestFit="1" customWidth="1"/>
    <col min="8" max="8" width="10.421875" style="1" bestFit="1" customWidth="1"/>
    <col min="9" max="9" width="10.8515625" style="1" bestFit="1" customWidth="1"/>
    <col min="10" max="10" width="10.8515625" style="1" hidden="1" customWidth="1"/>
    <col min="11" max="11" width="1.8515625" style="1" customWidth="1"/>
    <col min="12" max="12" width="6.7109375" style="1" customWidth="1"/>
    <col min="13" max="15" width="5.7109375" style="1" bestFit="1" customWidth="1"/>
    <col min="16" max="16" width="5.7109375" style="1" hidden="1" customWidth="1"/>
    <col min="17" max="17" width="7.28125" style="1" customWidth="1"/>
    <col min="18" max="18" width="1.8515625" style="1" customWidth="1"/>
    <col min="19" max="20" width="9.140625" style="1" customWidth="1"/>
    <col min="21" max="21" width="10.8515625" style="1" customWidth="1"/>
    <col min="22" max="16384" width="9.140625" style="1" customWidth="1"/>
  </cols>
  <sheetData>
    <row r="1" spans="2:10" ht="19.5" customHeight="1">
      <c r="B1" s="294" t="s">
        <v>82</v>
      </c>
      <c r="C1" s="294"/>
      <c r="D1" s="294"/>
      <c r="E1" s="294"/>
      <c r="F1" s="294"/>
      <c r="G1" s="294"/>
      <c r="H1" s="294"/>
      <c r="I1" s="294"/>
      <c r="J1" s="39"/>
    </row>
    <row r="2" spans="1:17" s="178" customFormat="1" ht="18" customHeight="1">
      <c r="A2" s="207"/>
      <c r="C2" s="2" t="s">
        <v>13</v>
      </c>
      <c r="D2" s="2"/>
      <c r="E2" s="9"/>
      <c r="F2" s="13" t="s">
        <v>34</v>
      </c>
      <c r="G2" s="13" t="s">
        <v>31</v>
      </c>
      <c r="H2" s="13" t="s">
        <v>32</v>
      </c>
      <c r="I2" s="13" t="s">
        <v>147</v>
      </c>
      <c r="J2" s="13" t="s">
        <v>147</v>
      </c>
      <c r="L2" s="292" t="s">
        <v>111</v>
      </c>
      <c r="M2" s="292"/>
      <c r="N2" s="292"/>
      <c r="O2" s="292"/>
      <c r="P2" s="292"/>
      <c r="Q2" s="292"/>
    </row>
    <row r="3" spans="3:17" s="178" customFormat="1" ht="42" customHeight="1">
      <c r="C3" s="2"/>
      <c r="D3" s="2"/>
      <c r="E3" s="9" t="s">
        <v>33</v>
      </c>
      <c r="F3" s="13" t="s">
        <v>14</v>
      </c>
      <c r="G3" s="13" t="s">
        <v>14</v>
      </c>
      <c r="H3" s="13" t="s">
        <v>14</v>
      </c>
      <c r="I3" s="13" t="s">
        <v>14</v>
      </c>
      <c r="J3" s="13" t="s">
        <v>14</v>
      </c>
      <c r="L3" s="34" t="s">
        <v>34</v>
      </c>
      <c r="M3" s="34" t="s">
        <v>31</v>
      </c>
      <c r="N3" s="34" t="s">
        <v>32</v>
      </c>
      <c r="O3" s="34" t="s">
        <v>147</v>
      </c>
      <c r="P3" s="34" t="s">
        <v>147</v>
      </c>
      <c r="Q3" s="34" t="s">
        <v>15</v>
      </c>
    </row>
    <row r="4" spans="3:17" s="178" customFormat="1" ht="4.5" customHeight="1">
      <c r="C4" s="2"/>
      <c r="D4" s="2"/>
      <c r="E4" s="9"/>
      <c r="F4" s="13"/>
      <c r="G4" s="13"/>
      <c r="H4" s="13"/>
      <c r="I4" s="13"/>
      <c r="J4" s="13"/>
      <c r="L4" s="34"/>
      <c r="M4" s="34"/>
      <c r="N4" s="34"/>
      <c r="O4" s="34"/>
      <c r="P4" s="34"/>
      <c r="Q4" s="34"/>
    </row>
    <row r="5" spans="2:10" s="178" customFormat="1" ht="4.5" customHeight="1" hidden="1">
      <c r="B5" s="2"/>
      <c r="C5" s="13" t="s">
        <v>1</v>
      </c>
      <c r="D5" s="7"/>
      <c r="E5" s="9"/>
      <c r="F5" s="119">
        <v>2864</v>
      </c>
      <c r="G5" s="119">
        <f>F38</f>
        <v>2988</v>
      </c>
      <c r="H5" s="119">
        <f>G38</f>
        <v>2870</v>
      </c>
      <c r="I5" s="119">
        <f>H38</f>
        <v>2712</v>
      </c>
      <c r="J5" s="14"/>
    </row>
    <row r="6" spans="2:10" s="178" customFormat="1" ht="4.5" customHeight="1" hidden="1">
      <c r="B6" s="2"/>
      <c r="C6" s="2"/>
      <c r="D6" s="7"/>
      <c r="E6" s="9"/>
      <c r="F6" s="14"/>
      <c r="G6" s="14"/>
      <c r="H6" s="14"/>
      <c r="I6" s="14"/>
      <c r="J6" s="14"/>
    </row>
    <row r="7" spans="2:10" s="178" customFormat="1" ht="12.75">
      <c r="B7" s="296" t="s">
        <v>16</v>
      </c>
      <c r="C7" s="296"/>
      <c r="D7" s="20"/>
      <c r="E7" s="24"/>
      <c r="F7" s="23"/>
      <c r="G7" s="23"/>
      <c r="H7" s="23"/>
      <c r="I7" s="23"/>
      <c r="J7" s="23"/>
    </row>
    <row r="8" spans="1:17" s="178" customFormat="1" ht="30.75" customHeight="1">
      <c r="A8" s="178">
        <v>1</v>
      </c>
      <c r="B8" s="138" t="s">
        <v>186</v>
      </c>
      <c r="C8" s="196" t="s">
        <v>156</v>
      </c>
      <c r="D8" s="210"/>
      <c r="E8" s="208" t="s">
        <v>36</v>
      </c>
      <c r="F8" s="211">
        <v>-14</v>
      </c>
      <c r="G8" s="211"/>
      <c r="H8" s="211"/>
      <c r="I8" s="211"/>
      <c r="J8" s="211"/>
      <c r="L8" s="212"/>
      <c r="M8" s="212"/>
      <c r="N8" s="212"/>
      <c r="O8" s="212"/>
      <c r="P8" s="212"/>
      <c r="Q8" s="212">
        <f>+SUM(L8:O8)</f>
        <v>0</v>
      </c>
    </row>
    <row r="9" spans="2:17" s="174" customFormat="1" ht="12.75">
      <c r="B9" s="213"/>
      <c r="C9" s="214"/>
      <c r="D9" s="175"/>
      <c r="E9" s="208"/>
      <c r="F9" s="215"/>
      <c r="G9" s="215"/>
      <c r="H9" s="215"/>
      <c r="I9" s="215"/>
      <c r="J9" s="215"/>
      <c r="L9" s="219"/>
      <c r="M9" s="219"/>
      <c r="N9" s="219"/>
      <c r="O9" s="219"/>
      <c r="P9" s="219"/>
      <c r="Q9" s="219"/>
    </row>
    <row r="10" spans="2:17" s="174" customFormat="1" ht="13.5" thickBot="1">
      <c r="B10" s="293" t="s">
        <v>20</v>
      </c>
      <c r="C10" s="293"/>
      <c r="D10" s="202"/>
      <c r="E10" s="155"/>
      <c r="F10" s="135">
        <f>+F8</f>
        <v>-14</v>
      </c>
      <c r="G10" s="135">
        <f>+G8</f>
        <v>0</v>
      </c>
      <c r="H10" s="135">
        <f>+H8</f>
        <v>0</v>
      </c>
      <c r="I10" s="135">
        <f>+I8</f>
        <v>0</v>
      </c>
      <c r="J10" s="135">
        <f>+J8</f>
        <v>0</v>
      </c>
      <c r="L10" s="136">
        <f aca="true" t="shared" si="0" ref="L10:Q10">+L8</f>
        <v>0</v>
      </c>
      <c r="M10" s="136">
        <f t="shared" si="0"/>
        <v>0</v>
      </c>
      <c r="N10" s="136">
        <f t="shared" si="0"/>
        <v>0</v>
      </c>
      <c r="O10" s="136">
        <f t="shared" si="0"/>
        <v>0</v>
      </c>
      <c r="P10" s="136">
        <f t="shared" si="0"/>
        <v>0</v>
      </c>
      <c r="Q10" s="136">
        <f t="shared" si="0"/>
        <v>0</v>
      </c>
    </row>
    <row r="11" spans="2:17" s="174" customFormat="1" ht="12.75">
      <c r="B11" s="205" t="s">
        <v>23</v>
      </c>
      <c r="C11" s="217"/>
      <c r="D11" s="175"/>
      <c r="E11" s="208"/>
      <c r="F11" s="218"/>
      <c r="G11" s="218"/>
      <c r="H11" s="218"/>
      <c r="I11" s="218"/>
      <c r="J11" s="218"/>
      <c r="L11" s="219"/>
      <c r="M11" s="219"/>
      <c r="N11" s="219"/>
      <c r="O11" s="219"/>
      <c r="P11" s="219"/>
      <c r="Q11" s="219"/>
    </row>
    <row r="12" spans="1:17" s="178" customFormat="1" ht="25.5">
      <c r="A12" s="178">
        <f>A8+1</f>
        <v>2</v>
      </c>
      <c r="B12" s="138" t="s">
        <v>83</v>
      </c>
      <c r="C12" s="196" t="s">
        <v>59</v>
      </c>
      <c r="D12" s="210"/>
      <c r="E12" s="208" t="s">
        <v>39</v>
      </c>
      <c r="F12" s="211">
        <v>-25</v>
      </c>
      <c r="G12" s="211">
        <v>-116</v>
      </c>
      <c r="H12" s="211">
        <v>-50</v>
      </c>
      <c r="I12" s="211"/>
      <c r="J12" s="211"/>
      <c r="L12" s="212">
        <v>1</v>
      </c>
      <c r="M12" s="212">
        <v>3</v>
      </c>
      <c r="N12" s="212">
        <v>2</v>
      </c>
      <c r="O12" s="212"/>
      <c r="P12" s="212"/>
      <c r="Q12" s="212">
        <f>SUM(L12:O12)</f>
        <v>6</v>
      </c>
    </row>
    <row r="13" spans="1:17" s="178" customFormat="1" ht="12.75">
      <c r="A13" s="178">
        <v>3</v>
      </c>
      <c r="B13" s="173" t="s">
        <v>83</v>
      </c>
      <c r="C13" s="172" t="s">
        <v>191</v>
      </c>
      <c r="D13" s="210"/>
      <c r="E13" s="208" t="s">
        <v>38</v>
      </c>
      <c r="F13" s="181"/>
      <c r="G13" s="232"/>
      <c r="H13" s="232"/>
      <c r="I13" s="232">
        <v>-45</v>
      </c>
      <c r="J13" s="231">
        <v>-45</v>
      </c>
      <c r="L13" s="180"/>
      <c r="M13" s="180"/>
      <c r="N13" s="180"/>
      <c r="O13" s="180">
        <v>1.5</v>
      </c>
      <c r="P13" s="180">
        <v>1.5</v>
      </c>
      <c r="Q13" s="180">
        <f>SUM(L13:O13)</f>
        <v>1.5</v>
      </c>
    </row>
    <row r="14" spans="1:17" s="178" customFormat="1" ht="25.5">
      <c r="A14" s="178">
        <v>4</v>
      </c>
      <c r="B14" s="173" t="s">
        <v>83</v>
      </c>
      <c r="C14" s="172" t="s">
        <v>139</v>
      </c>
      <c r="D14" s="210"/>
      <c r="E14" s="208" t="s">
        <v>39</v>
      </c>
      <c r="F14" s="181"/>
      <c r="G14" s="232">
        <v>-40</v>
      </c>
      <c r="H14" s="232">
        <v>-35</v>
      </c>
      <c r="I14" s="232">
        <v>-75</v>
      </c>
      <c r="J14" s="231"/>
      <c r="L14" s="180"/>
      <c r="M14" s="180"/>
      <c r="N14" s="180"/>
      <c r="O14" s="180"/>
      <c r="P14" s="180"/>
      <c r="Q14" s="180">
        <f>SUM(L14:O14)</f>
        <v>0</v>
      </c>
    </row>
    <row r="15" spans="2:17" s="178" customFormat="1" ht="12.75">
      <c r="B15" s="226"/>
      <c r="C15" s="175"/>
      <c r="D15" s="175"/>
      <c r="E15" s="208"/>
      <c r="F15" s="227"/>
      <c r="G15" s="227"/>
      <c r="H15" s="227"/>
      <c r="I15" s="227"/>
      <c r="J15" s="227"/>
      <c r="L15" s="229"/>
      <c r="M15" s="229"/>
      <c r="N15" s="229"/>
      <c r="O15" s="229"/>
      <c r="P15" s="229"/>
      <c r="Q15" s="229"/>
    </row>
    <row r="16" spans="2:17" s="174" customFormat="1" ht="13.5" thickBot="1">
      <c r="B16" s="293" t="s">
        <v>24</v>
      </c>
      <c r="C16" s="293"/>
      <c r="D16" s="202"/>
      <c r="E16" s="155"/>
      <c r="F16" s="135">
        <f>+SUM(F12:F14)</f>
        <v>-25</v>
      </c>
      <c r="G16" s="135">
        <f>+SUM(G12:G14)</f>
        <v>-156</v>
      </c>
      <c r="H16" s="135">
        <f>+SUM(H12:H14)</f>
        <v>-85</v>
      </c>
      <c r="I16" s="135">
        <f>+SUM(I12:I14)</f>
        <v>-120</v>
      </c>
      <c r="J16" s="135">
        <f>+SUM(J12:J14)</f>
        <v>-45</v>
      </c>
      <c r="L16" s="136">
        <f aca="true" t="shared" si="1" ref="L16:Q16">+SUM(L12:L14)</f>
        <v>1</v>
      </c>
      <c r="M16" s="136">
        <f t="shared" si="1"/>
        <v>3</v>
      </c>
      <c r="N16" s="136">
        <f t="shared" si="1"/>
        <v>2</v>
      </c>
      <c r="O16" s="136">
        <f t="shared" si="1"/>
        <v>1.5</v>
      </c>
      <c r="P16" s="136">
        <f t="shared" si="1"/>
        <v>1.5</v>
      </c>
      <c r="Q16" s="136">
        <f t="shared" si="1"/>
        <v>7.5</v>
      </c>
    </row>
    <row r="17" spans="2:17" s="174" customFormat="1" ht="12.75">
      <c r="B17" s="202"/>
      <c r="C17" s="202"/>
      <c r="D17" s="202"/>
      <c r="E17" s="155"/>
      <c r="F17" s="130"/>
      <c r="G17" s="130"/>
      <c r="H17" s="130"/>
      <c r="I17" s="130"/>
      <c r="J17" s="130"/>
      <c r="L17" s="137"/>
      <c r="M17" s="137"/>
      <c r="N17" s="137"/>
      <c r="O17" s="137"/>
      <c r="P17" s="137"/>
      <c r="Q17" s="137"/>
    </row>
    <row r="18" spans="2:17" s="174" customFormat="1" ht="12.75">
      <c r="B18" s="205" t="s">
        <v>25</v>
      </c>
      <c r="C18" s="202"/>
      <c r="D18" s="202"/>
      <c r="E18" s="155"/>
      <c r="F18" s="130"/>
      <c r="G18" s="130"/>
      <c r="H18" s="130"/>
      <c r="I18" s="130"/>
      <c r="J18" s="130"/>
      <c r="L18" s="219"/>
      <c r="M18" s="219"/>
      <c r="N18" s="219"/>
      <c r="O18" s="219"/>
      <c r="P18" s="219"/>
      <c r="Q18" s="219"/>
    </row>
    <row r="19" spans="1:17" s="178" customFormat="1" ht="25.5">
      <c r="A19" s="178">
        <v>5</v>
      </c>
      <c r="B19" s="138" t="s">
        <v>193</v>
      </c>
      <c r="C19" s="196" t="s">
        <v>269</v>
      </c>
      <c r="D19" s="210"/>
      <c r="E19" s="208"/>
      <c r="F19" s="211">
        <v>-20</v>
      </c>
      <c r="G19" s="211"/>
      <c r="H19" s="211"/>
      <c r="I19" s="211"/>
      <c r="J19" s="211"/>
      <c r="L19" s="212"/>
      <c r="M19" s="212"/>
      <c r="N19" s="212"/>
      <c r="O19" s="212"/>
      <c r="P19" s="212"/>
      <c r="Q19" s="212">
        <f>SUM(L19:O19)</f>
        <v>0</v>
      </c>
    </row>
    <row r="20" spans="1:17" s="178" customFormat="1" ht="45" customHeight="1">
      <c r="A20" s="178">
        <v>6</v>
      </c>
      <c r="B20" s="172" t="s">
        <v>186</v>
      </c>
      <c r="C20" s="172" t="s">
        <v>278</v>
      </c>
      <c r="D20" s="210"/>
      <c r="E20" s="208"/>
      <c r="F20" s="273">
        <v>25</v>
      </c>
      <c r="G20" s="273"/>
      <c r="H20" s="273"/>
      <c r="I20" s="273"/>
      <c r="J20" s="211"/>
      <c r="L20" s="180"/>
      <c r="M20" s="180"/>
      <c r="N20" s="180"/>
      <c r="O20" s="180"/>
      <c r="P20" s="180"/>
      <c r="Q20" s="180"/>
    </row>
    <row r="21" spans="1:17" s="178" customFormat="1" ht="76.5">
      <c r="A21" s="178">
        <v>7</v>
      </c>
      <c r="B21" s="172" t="s">
        <v>186</v>
      </c>
      <c r="C21" s="172" t="s">
        <v>279</v>
      </c>
      <c r="D21" s="210"/>
      <c r="E21" s="208"/>
      <c r="F21" s="274">
        <v>38</v>
      </c>
      <c r="G21" s="274">
        <v>38</v>
      </c>
      <c r="H21" s="274">
        <v>-38</v>
      </c>
      <c r="I21" s="274">
        <v>-38</v>
      </c>
      <c r="J21" s="211"/>
      <c r="L21" s="180">
        <v>-1</v>
      </c>
      <c r="M21" s="180">
        <v>-1</v>
      </c>
      <c r="N21" s="180">
        <v>1</v>
      </c>
      <c r="O21" s="180">
        <v>1</v>
      </c>
      <c r="P21" s="180"/>
      <c r="Q21" s="180">
        <f>SUM(L21:O21)</f>
        <v>0</v>
      </c>
    </row>
    <row r="22" spans="2:17" s="174" customFormat="1" ht="12.75">
      <c r="B22" s="202"/>
      <c r="C22" s="202"/>
      <c r="D22" s="202"/>
      <c r="E22" s="155"/>
      <c r="F22" s="130"/>
      <c r="G22" s="130"/>
      <c r="H22" s="130"/>
      <c r="I22" s="130"/>
      <c r="J22" s="130"/>
      <c r="L22" s="219"/>
      <c r="M22" s="219"/>
      <c r="N22" s="219"/>
      <c r="O22" s="219"/>
      <c r="P22" s="219"/>
      <c r="Q22" s="219"/>
    </row>
    <row r="23" spans="2:17" s="174" customFormat="1" ht="13.5" thickBot="1">
      <c r="B23" s="293" t="s">
        <v>26</v>
      </c>
      <c r="C23" s="293"/>
      <c r="D23" s="202"/>
      <c r="E23" s="155"/>
      <c r="F23" s="135">
        <f>+SUM(F19:F22)</f>
        <v>43</v>
      </c>
      <c r="G23" s="135">
        <f>+SUM(G19:G22)</f>
        <v>38</v>
      </c>
      <c r="H23" s="135">
        <f>+SUM(H19:H22)</f>
        <v>-38</v>
      </c>
      <c r="I23" s="135">
        <f>+SUM(I19:I22)</f>
        <v>-38</v>
      </c>
      <c r="J23" s="135">
        <f>+SUM(J19:J19)</f>
        <v>0</v>
      </c>
      <c r="L23" s="136">
        <f aca="true" t="shared" si="2" ref="L23:Q23">+SUM(L19:L22)</f>
        <v>-1</v>
      </c>
      <c r="M23" s="136">
        <f t="shared" si="2"/>
        <v>-1</v>
      </c>
      <c r="N23" s="136">
        <f t="shared" si="2"/>
        <v>1</v>
      </c>
      <c r="O23" s="136">
        <f t="shared" si="2"/>
        <v>1</v>
      </c>
      <c r="P23" s="136">
        <f t="shared" si="2"/>
        <v>0</v>
      </c>
      <c r="Q23" s="136">
        <f t="shared" si="2"/>
        <v>0</v>
      </c>
    </row>
    <row r="24" spans="2:17" s="174" customFormat="1" ht="12.75">
      <c r="B24" s="202"/>
      <c r="C24" s="202"/>
      <c r="D24" s="202"/>
      <c r="E24" s="155"/>
      <c r="F24" s="130"/>
      <c r="G24" s="130"/>
      <c r="H24" s="130"/>
      <c r="I24" s="130"/>
      <c r="J24" s="130"/>
      <c r="L24" s="219"/>
      <c r="M24" s="219"/>
      <c r="N24" s="219"/>
      <c r="O24" s="219"/>
      <c r="P24" s="219"/>
      <c r="Q24" s="219"/>
    </row>
    <row r="25" spans="2:17" s="178" customFormat="1" ht="12.75">
      <c r="B25" s="205" t="s">
        <v>27</v>
      </c>
      <c r="D25" s="174"/>
      <c r="E25" s="208"/>
      <c r="F25" s="209"/>
      <c r="G25" s="209"/>
      <c r="H25" s="209"/>
      <c r="I25" s="209"/>
      <c r="J25" s="209"/>
      <c r="L25" s="229"/>
      <c r="M25" s="229"/>
      <c r="N25" s="229"/>
      <c r="O25" s="229"/>
      <c r="P25" s="229"/>
      <c r="Q25" s="229"/>
    </row>
    <row r="26" spans="1:17" s="178" customFormat="1" ht="12.75">
      <c r="A26" s="178">
        <v>8</v>
      </c>
      <c r="B26" s="173" t="s">
        <v>84</v>
      </c>
      <c r="C26" s="172" t="s">
        <v>85</v>
      </c>
      <c r="D26" s="210"/>
      <c r="E26" s="208"/>
      <c r="F26" s="181"/>
      <c r="G26" s="181"/>
      <c r="H26" s="181"/>
      <c r="I26" s="181">
        <v>-25</v>
      </c>
      <c r="J26" s="211"/>
      <c r="L26" s="180"/>
      <c r="M26" s="180"/>
      <c r="N26" s="180"/>
      <c r="O26" s="180"/>
      <c r="P26" s="180"/>
      <c r="Q26" s="180">
        <f>+SUM(L26:O26)</f>
        <v>0</v>
      </c>
    </row>
    <row r="27" spans="1:17" s="178" customFormat="1" ht="38.25">
      <c r="A27" s="178">
        <v>9</v>
      </c>
      <c r="B27" s="173" t="s">
        <v>84</v>
      </c>
      <c r="C27" s="172" t="s">
        <v>280</v>
      </c>
      <c r="D27" s="210"/>
      <c r="E27" s="208"/>
      <c r="F27" s="181">
        <v>85</v>
      </c>
      <c r="G27" s="181"/>
      <c r="H27" s="181"/>
      <c r="I27" s="181">
        <v>-85</v>
      </c>
      <c r="J27" s="211"/>
      <c r="L27" s="180">
        <v>-2</v>
      </c>
      <c r="M27" s="180"/>
      <c r="N27" s="180"/>
      <c r="O27" s="180">
        <v>2</v>
      </c>
      <c r="P27" s="180"/>
      <c r="Q27" s="180">
        <f>+SUM(L27:O27)</f>
        <v>0</v>
      </c>
    </row>
    <row r="28" spans="4:17" s="178" customFormat="1" ht="12.75">
      <c r="D28" s="174"/>
      <c r="E28" s="189"/>
      <c r="F28" s="30"/>
      <c r="G28" s="30"/>
      <c r="H28" s="30"/>
      <c r="I28" s="30"/>
      <c r="J28" s="30"/>
      <c r="L28" s="190"/>
      <c r="M28" s="190"/>
      <c r="N28" s="190"/>
      <c r="O28" s="190"/>
      <c r="P28" s="190"/>
      <c r="Q28" s="190"/>
    </row>
    <row r="29" spans="2:17" s="174" customFormat="1" ht="13.5" thickBot="1">
      <c r="B29" s="293" t="s">
        <v>28</v>
      </c>
      <c r="C29" s="293"/>
      <c r="D29" s="4"/>
      <c r="E29" s="24"/>
      <c r="F29" s="5">
        <f>SUM(F26:F28)</f>
        <v>85</v>
      </c>
      <c r="G29" s="5">
        <f>SUM(G26:G28)</f>
        <v>0</v>
      </c>
      <c r="H29" s="5">
        <f>SUM(H26:H28)</f>
        <v>0</v>
      </c>
      <c r="I29" s="5">
        <f>SUM(I26:I28)</f>
        <v>-110</v>
      </c>
      <c r="J29" s="5">
        <f>SUM(J26:J28)</f>
        <v>0</v>
      </c>
      <c r="L29" s="110">
        <f aca="true" t="shared" si="3" ref="L29:Q29">SUM(L26:L28)</f>
        <v>-2</v>
      </c>
      <c r="M29" s="110">
        <f t="shared" si="3"/>
        <v>0</v>
      </c>
      <c r="N29" s="110">
        <f t="shared" si="3"/>
        <v>0</v>
      </c>
      <c r="O29" s="110">
        <f t="shared" si="3"/>
        <v>2</v>
      </c>
      <c r="P29" s="110">
        <f t="shared" si="3"/>
        <v>0</v>
      </c>
      <c r="Q29" s="110">
        <f t="shared" si="3"/>
        <v>0</v>
      </c>
    </row>
    <row r="30" spans="4:17" s="178" customFormat="1" ht="12.75">
      <c r="D30" s="174"/>
      <c r="E30" s="189"/>
      <c r="F30" s="30"/>
      <c r="G30" s="30"/>
      <c r="H30" s="30"/>
      <c r="I30" s="30"/>
      <c r="J30" s="30"/>
      <c r="L30" s="190"/>
      <c r="M30" s="190"/>
      <c r="N30" s="190"/>
      <c r="O30" s="190"/>
      <c r="P30" s="190"/>
      <c r="Q30" s="190"/>
    </row>
    <row r="31" spans="1:17" s="174" customFormat="1" ht="12.75">
      <c r="A31" s="154"/>
      <c r="B31" s="283" t="s">
        <v>137</v>
      </c>
      <c r="C31" s="217"/>
      <c r="D31" s="175"/>
      <c r="E31" s="208"/>
      <c r="F31" s="218"/>
      <c r="G31" s="218"/>
      <c r="H31" s="218"/>
      <c r="I31" s="218"/>
      <c r="J31" s="218"/>
      <c r="L31" s="219"/>
      <c r="M31" s="219"/>
      <c r="N31" s="219"/>
      <c r="O31" s="219"/>
      <c r="P31" s="219"/>
      <c r="Q31" s="219"/>
    </row>
    <row r="32" spans="1:17" s="178" customFormat="1" ht="12.75">
      <c r="A32" s="156">
        <v>10</v>
      </c>
      <c r="B32" s="173" t="s">
        <v>83</v>
      </c>
      <c r="C32" s="172" t="s">
        <v>304</v>
      </c>
      <c r="D32" s="210"/>
      <c r="E32" s="197"/>
      <c r="F32" s="181">
        <v>35</v>
      </c>
      <c r="G32" s="181"/>
      <c r="H32" s="181">
        <v>-35</v>
      </c>
      <c r="I32" s="181"/>
      <c r="J32" s="211">
        <v>2</v>
      </c>
      <c r="L32" s="180">
        <v>-1</v>
      </c>
      <c r="M32" s="180"/>
      <c r="N32" s="180">
        <v>1</v>
      </c>
      <c r="O32" s="180"/>
      <c r="P32" s="180"/>
      <c r="Q32" s="180">
        <f>+SUM(L32:O32)</f>
        <v>0</v>
      </c>
    </row>
    <row r="33" spans="1:17" s="174" customFormat="1" ht="12.75">
      <c r="A33" s="154"/>
      <c r="B33" s="213"/>
      <c r="C33" s="214"/>
      <c r="D33" s="175"/>
      <c r="E33" s="208"/>
      <c r="F33" s="215"/>
      <c r="G33" s="215"/>
      <c r="H33" s="215"/>
      <c r="I33" s="215"/>
      <c r="J33" s="215"/>
      <c r="L33" s="216"/>
      <c r="M33" s="216"/>
      <c r="N33" s="216"/>
      <c r="O33" s="216"/>
      <c r="P33" s="216"/>
      <c r="Q33" s="216"/>
    </row>
    <row r="34" spans="1:17" s="174" customFormat="1" ht="13.5" thickBot="1">
      <c r="A34" s="154"/>
      <c r="B34" s="295" t="s">
        <v>138</v>
      </c>
      <c r="C34" s="295"/>
      <c r="D34" s="282"/>
      <c r="E34" s="208"/>
      <c r="F34" s="135">
        <f>SUM(F32:F33)</f>
        <v>35</v>
      </c>
      <c r="G34" s="135">
        <f>SUM(G32:G33)</f>
        <v>0</v>
      </c>
      <c r="H34" s="135">
        <f>SUM(H32:H33)</f>
        <v>-35</v>
      </c>
      <c r="I34" s="135">
        <f>SUM(I32:I33)</f>
        <v>0</v>
      </c>
      <c r="J34" s="135">
        <f>+SUM(J32:J32)</f>
        <v>2</v>
      </c>
      <c r="L34" s="136">
        <f aca="true" t="shared" si="4" ref="L34:Q34">SUM(L32:L33)</f>
        <v>-1</v>
      </c>
      <c r="M34" s="136">
        <f t="shared" si="4"/>
        <v>0</v>
      </c>
      <c r="N34" s="136">
        <f t="shared" si="4"/>
        <v>1</v>
      </c>
      <c r="O34" s="136">
        <f t="shared" si="4"/>
        <v>0</v>
      </c>
      <c r="P34" s="136">
        <f t="shared" si="4"/>
        <v>0</v>
      </c>
      <c r="Q34" s="136">
        <f t="shared" si="4"/>
        <v>0</v>
      </c>
    </row>
    <row r="35" spans="4:17" s="178" customFormat="1" ht="12.75">
      <c r="D35" s="174"/>
      <c r="E35" s="189"/>
      <c r="F35" s="30"/>
      <c r="G35" s="30"/>
      <c r="H35" s="30"/>
      <c r="I35" s="30"/>
      <c r="J35" s="30"/>
      <c r="L35" s="190"/>
      <c r="M35" s="190"/>
      <c r="N35" s="190"/>
      <c r="O35" s="190"/>
      <c r="P35" s="190"/>
      <c r="Q35" s="190"/>
    </row>
    <row r="36" spans="2:17" s="174" customFormat="1" ht="13.5" thickBot="1">
      <c r="B36" s="293" t="s">
        <v>86</v>
      </c>
      <c r="C36" s="293"/>
      <c r="D36" s="4"/>
      <c r="E36" s="24"/>
      <c r="F36" s="5">
        <f>+F29+F16+F10+F23+F34</f>
        <v>124</v>
      </c>
      <c r="G36" s="5">
        <f>+G29+G16+G10+G23+G34</f>
        <v>-118</v>
      </c>
      <c r="H36" s="5">
        <f>+H29+H16+H10+H23+H34</f>
        <v>-158</v>
      </c>
      <c r="I36" s="5">
        <f>+I29+I16+I10+I23+I34</f>
        <v>-268</v>
      </c>
      <c r="J36" s="5">
        <f>+J29+J16+J10+J23</f>
        <v>-45</v>
      </c>
      <c r="L36" s="110">
        <f aca="true" t="shared" si="5" ref="L36:Q36">+L29+L23+L16+L10+L34</f>
        <v>-3</v>
      </c>
      <c r="M36" s="110">
        <f t="shared" si="5"/>
        <v>2</v>
      </c>
      <c r="N36" s="110">
        <f t="shared" si="5"/>
        <v>4</v>
      </c>
      <c r="O36" s="110">
        <f t="shared" si="5"/>
        <v>4.5</v>
      </c>
      <c r="P36" s="110">
        <f t="shared" si="5"/>
        <v>1.5</v>
      </c>
      <c r="Q36" s="110">
        <f t="shared" si="5"/>
        <v>7.5</v>
      </c>
    </row>
    <row r="37" spans="2:17" s="174" customFormat="1" ht="12.75">
      <c r="B37" s="4"/>
      <c r="C37" s="4"/>
      <c r="D37" s="4"/>
      <c r="E37" s="24"/>
      <c r="F37" s="14"/>
      <c r="G37" s="14"/>
      <c r="H37" s="14"/>
      <c r="I37" s="14"/>
      <c r="J37" s="14"/>
      <c r="L37" s="111"/>
      <c r="M37" s="111"/>
      <c r="N37" s="111"/>
      <c r="O37" s="111"/>
      <c r="P37" s="111"/>
      <c r="Q37" s="111"/>
    </row>
    <row r="38" spans="2:17" s="174" customFormat="1" ht="13.5" hidden="1" thickBot="1">
      <c r="B38" s="293" t="s">
        <v>2</v>
      </c>
      <c r="C38" s="293"/>
      <c r="D38" s="4"/>
      <c r="E38" s="25"/>
      <c r="F38" s="5">
        <f>F5+F36</f>
        <v>2988</v>
      </c>
      <c r="G38" s="5">
        <f>G5+G36</f>
        <v>2870</v>
      </c>
      <c r="H38" s="5">
        <f>H5+H36</f>
        <v>2712</v>
      </c>
      <c r="I38" s="5">
        <f>I5+I36</f>
        <v>2444</v>
      </c>
      <c r="J38" s="14"/>
      <c r="L38" s="111"/>
      <c r="M38" s="111"/>
      <c r="N38" s="111"/>
      <c r="O38" s="111"/>
      <c r="P38" s="111"/>
      <c r="Q38" s="111"/>
    </row>
    <row r="39" spans="4:10" s="178" customFormat="1" ht="12.75" hidden="1">
      <c r="D39" s="174"/>
      <c r="E39" s="189"/>
      <c r="F39" s="30"/>
      <c r="G39" s="30"/>
      <c r="H39" s="30"/>
      <c r="I39" s="30"/>
      <c r="J39" s="30"/>
    </row>
    <row r="40" spans="2:10" s="178" customFormat="1" ht="12.75">
      <c r="B40" s="191" t="s">
        <v>250</v>
      </c>
      <c r="D40" s="174"/>
      <c r="E40" s="176"/>
      <c r="F40" s="130">
        <v>-59</v>
      </c>
      <c r="G40" s="130">
        <v>-216</v>
      </c>
      <c r="H40" s="130">
        <v>-170</v>
      </c>
      <c r="I40" s="130">
        <v>0</v>
      </c>
      <c r="J40" s="14">
        <f>I40+J36</f>
        <v>-45</v>
      </c>
    </row>
    <row r="41" spans="2:10" s="178" customFormat="1" ht="12.75">
      <c r="B41" s="198" t="s">
        <v>90</v>
      </c>
      <c r="C41" s="123"/>
      <c r="D41" s="174"/>
      <c r="E41" s="176"/>
      <c r="F41" s="130">
        <f>F36-F40</f>
        <v>183</v>
      </c>
      <c r="G41" s="130">
        <f>G36-G40</f>
        <v>98</v>
      </c>
      <c r="H41" s="130">
        <f>H36-H40</f>
        <v>12</v>
      </c>
      <c r="I41" s="130">
        <f>I36-I40</f>
        <v>-268</v>
      </c>
      <c r="J41" s="14">
        <v>2145.917</v>
      </c>
    </row>
    <row r="42" s="178" customFormat="1" ht="12.75">
      <c r="E42" s="25"/>
    </row>
    <row r="43" spans="2:5" s="178" customFormat="1" ht="12.75">
      <c r="B43" s="221"/>
      <c r="C43" s="2" t="s">
        <v>184</v>
      </c>
      <c r="E43" s="25"/>
    </row>
    <row r="44" s="178" customFormat="1" ht="12.75">
      <c r="E44" s="25"/>
    </row>
    <row r="45" spans="3:12" s="178" customFormat="1" ht="12.75">
      <c r="C45" s="13" t="s">
        <v>187</v>
      </c>
      <c r="D45" s="174"/>
      <c r="E45" s="84" t="s">
        <v>168</v>
      </c>
      <c r="F45" s="83" t="s">
        <v>34</v>
      </c>
      <c r="G45" s="81" t="s">
        <v>31</v>
      </c>
      <c r="H45" s="83" t="s">
        <v>32</v>
      </c>
      <c r="I45" s="83" t="s">
        <v>147</v>
      </c>
      <c r="J45" s="83" t="s">
        <v>147</v>
      </c>
      <c r="K45" s="174"/>
      <c r="L45" s="48" t="s">
        <v>169</v>
      </c>
    </row>
    <row r="46" spans="3:12" s="178" customFormat="1" ht="12.75">
      <c r="C46" s="13"/>
      <c r="D46" s="174"/>
      <c r="E46" s="222" t="s">
        <v>176</v>
      </c>
      <c r="F46" s="223">
        <f>F13</f>
        <v>0</v>
      </c>
      <c r="G46" s="223">
        <f>G13</f>
        <v>0</v>
      </c>
      <c r="H46" s="223">
        <f>H13</f>
        <v>0</v>
      </c>
      <c r="I46" s="223">
        <f>I13</f>
        <v>-45</v>
      </c>
      <c r="J46" s="223" t="e">
        <f>#REF!+J13</f>
        <v>#REF!</v>
      </c>
      <c r="K46" s="224"/>
      <c r="L46" s="80">
        <f>SUM(F46:I46)</f>
        <v>-45</v>
      </c>
    </row>
    <row r="47" spans="3:12" s="178" customFormat="1" ht="12.75">
      <c r="C47" s="13"/>
      <c r="D47" s="174"/>
      <c r="E47" s="222" t="s">
        <v>212</v>
      </c>
      <c r="F47" s="223">
        <f>F12+F14</f>
        <v>-25</v>
      </c>
      <c r="G47" s="223">
        <f>G12+G14</f>
        <v>-156</v>
      </c>
      <c r="H47" s="223">
        <f>H12+H14</f>
        <v>-85</v>
      </c>
      <c r="I47" s="223">
        <f>I12+I14</f>
        <v>-75</v>
      </c>
      <c r="J47" s="223">
        <f>J12+J14</f>
        <v>0</v>
      </c>
      <c r="K47" s="223"/>
      <c r="L47" s="80">
        <f>SUM(F47:I47)</f>
        <v>-341</v>
      </c>
    </row>
    <row r="48" spans="3:12" s="178" customFormat="1" ht="12.75">
      <c r="C48" s="13"/>
      <c r="D48" s="174"/>
      <c r="E48" s="222" t="s">
        <v>213</v>
      </c>
      <c r="F48" s="223">
        <f>0</f>
        <v>0</v>
      </c>
      <c r="G48" s="223">
        <f>0</f>
        <v>0</v>
      </c>
      <c r="H48" s="223">
        <f>0</f>
        <v>0</v>
      </c>
      <c r="I48" s="223">
        <f>0</f>
        <v>0</v>
      </c>
      <c r="J48" s="223"/>
      <c r="K48" s="224"/>
      <c r="L48" s="80">
        <f>SUM(F48:I48)</f>
        <v>0</v>
      </c>
    </row>
    <row r="49" spans="3:12" s="178" customFormat="1" ht="12.75">
      <c r="C49" s="13"/>
      <c r="D49" s="174"/>
      <c r="E49" s="48" t="s">
        <v>169</v>
      </c>
      <c r="F49" s="82">
        <f>SUM(F46:F48)</f>
        <v>-25</v>
      </c>
      <c r="G49" s="79">
        <f aca="true" t="shared" si="6" ref="G49:L49">SUM(G46:G48)</f>
        <v>-156</v>
      </c>
      <c r="H49" s="82">
        <f t="shared" si="6"/>
        <v>-85</v>
      </c>
      <c r="I49" s="82">
        <f t="shared" si="6"/>
        <v>-120</v>
      </c>
      <c r="J49" s="82" t="e">
        <f t="shared" si="6"/>
        <v>#REF!</v>
      </c>
      <c r="K49" s="41"/>
      <c r="L49" s="82">
        <f t="shared" si="6"/>
        <v>-386</v>
      </c>
    </row>
    <row r="50" spans="3:5" s="178" customFormat="1" ht="12.75">
      <c r="C50" s="13"/>
      <c r="D50" s="174"/>
      <c r="E50" s="25"/>
    </row>
    <row r="51" spans="3:12" s="178" customFormat="1" ht="12.75">
      <c r="C51" s="13" t="s">
        <v>195</v>
      </c>
      <c r="D51" s="174"/>
      <c r="E51" s="84" t="s">
        <v>168</v>
      </c>
      <c r="F51" s="83" t="s">
        <v>34</v>
      </c>
      <c r="G51" s="81" t="s">
        <v>31</v>
      </c>
      <c r="H51" s="83" t="s">
        <v>32</v>
      </c>
      <c r="I51" s="83" t="s">
        <v>147</v>
      </c>
      <c r="J51" s="83" t="s">
        <v>147</v>
      </c>
      <c r="K51" s="174"/>
      <c r="L51" s="48" t="s">
        <v>169</v>
      </c>
    </row>
    <row r="52" spans="3:12" s="178" customFormat="1" ht="12.75">
      <c r="C52" s="13"/>
      <c r="D52" s="174"/>
      <c r="E52" s="222" t="s">
        <v>176</v>
      </c>
      <c r="F52" s="223"/>
      <c r="G52" s="223"/>
      <c r="H52" s="223"/>
      <c r="I52" s="223"/>
      <c r="J52" s="223"/>
      <c r="K52" s="224"/>
      <c r="L52" s="80">
        <f>SUM(F52:I52)</f>
        <v>0</v>
      </c>
    </row>
    <row r="53" spans="3:12" s="178" customFormat="1" ht="12.75">
      <c r="C53" s="13"/>
      <c r="D53" s="174"/>
      <c r="E53" s="222" t="s">
        <v>212</v>
      </c>
      <c r="F53" s="223"/>
      <c r="G53" s="223"/>
      <c r="H53" s="223"/>
      <c r="I53" s="223"/>
      <c r="J53" s="223"/>
      <c r="K53" s="224"/>
      <c r="L53" s="80">
        <f>SUM(F53:I53)</f>
        <v>0</v>
      </c>
    </row>
    <row r="54" spans="3:12" s="178" customFormat="1" ht="12.75">
      <c r="C54" s="13"/>
      <c r="D54" s="174"/>
      <c r="E54" s="222" t="s">
        <v>213</v>
      </c>
      <c r="F54" s="223">
        <f>F8</f>
        <v>-14</v>
      </c>
      <c r="G54" s="223">
        <f>G8</f>
        <v>0</v>
      </c>
      <c r="H54" s="223">
        <f>H8</f>
        <v>0</v>
      </c>
      <c r="I54" s="223">
        <f>I8</f>
        <v>0</v>
      </c>
      <c r="J54" s="223">
        <f>J8</f>
        <v>0</v>
      </c>
      <c r="K54" s="224"/>
      <c r="L54" s="80">
        <f>SUM(F54:I54)</f>
        <v>-14</v>
      </c>
    </row>
    <row r="55" spans="3:12" s="178" customFormat="1" ht="12.75">
      <c r="C55" s="13"/>
      <c r="D55" s="174"/>
      <c r="E55" s="48" t="s">
        <v>169</v>
      </c>
      <c r="F55" s="82">
        <f>SUM(F52:F54)</f>
        <v>-14</v>
      </c>
      <c r="G55" s="79">
        <f>SUM(G52:G54)</f>
        <v>0</v>
      </c>
      <c r="H55" s="82">
        <f>SUM(H52:H54)</f>
        <v>0</v>
      </c>
      <c r="I55" s="82">
        <f>SUM(I52:I54)</f>
        <v>0</v>
      </c>
      <c r="J55" s="82">
        <f>SUM(J52:J54)</f>
        <v>0</v>
      </c>
      <c r="K55" s="41"/>
      <c r="L55" s="82">
        <f>SUM(L52:L54)</f>
        <v>-14</v>
      </c>
    </row>
    <row r="56" spans="3:5" s="178" customFormat="1" ht="12.75">
      <c r="C56" s="13"/>
      <c r="D56" s="174"/>
      <c r="E56" s="25"/>
    </row>
    <row r="57" spans="3:12" s="178" customFormat="1" ht="12.75">
      <c r="C57" s="13" t="s">
        <v>8</v>
      </c>
      <c r="D57" s="174"/>
      <c r="E57" s="84" t="s">
        <v>168</v>
      </c>
      <c r="F57" s="83" t="s">
        <v>34</v>
      </c>
      <c r="G57" s="81" t="s">
        <v>31</v>
      </c>
      <c r="H57" s="83" t="s">
        <v>32</v>
      </c>
      <c r="I57" s="83" t="s">
        <v>147</v>
      </c>
      <c r="J57" s="83" t="s">
        <v>147</v>
      </c>
      <c r="K57" s="174"/>
      <c r="L57" s="48" t="s">
        <v>169</v>
      </c>
    </row>
    <row r="58" spans="4:12" s="178" customFormat="1" ht="12.75">
      <c r="D58" s="174"/>
      <c r="E58" s="222" t="s">
        <v>176</v>
      </c>
      <c r="F58" s="223"/>
      <c r="G58" s="223"/>
      <c r="H58" s="223"/>
      <c r="I58" s="223"/>
      <c r="J58" s="223"/>
      <c r="K58" s="224"/>
      <c r="L58" s="80">
        <f>SUM(F58:I58)</f>
        <v>0</v>
      </c>
    </row>
    <row r="59" spans="4:12" s="178" customFormat="1" ht="12.75">
      <c r="D59" s="174"/>
      <c r="E59" s="222" t="s">
        <v>212</v>
      </c>
      <c r="F59" s="223"/>
      <c r="G59" s="223"/>
      <c r="H59" s="223"/>
      <c r="I59" s="223"/>
      <c r="J59" s="223"/>
      <c r="K59" s="224"/>
      <c r="L59" s="80">
        <f>SUM(F59:I59)</f>
        <v>0</v>
      </c>
    </row>
    <row r="60" spans="4:12" s="178" customFormat="1" ht="12.75">
      <c r="D60" s="174"/>
      <c r="E60" s="222" t="s">
        <v>213</v>
      </c>
      <c r="F60" s="223"/>
      <c r="G60" s="223"/>
      <c r="H60" s="223"/>
      <c r="I60" s="223"/>
      <c r="J60" s="223"/>
      <c r="K60" s="224"/>
      <c r="L60" s="80">
        <f>SUM(F60:I60)</f>
        <v>0</v>
      </c>
    </row>
    <row r="61" spans="4:12" s="178" customFormat="1" ht="12.75">
      <c r="D61" s="174"/>
      <c r="E61" s="48" t="s">
        <v>169</v>
      </c>
      <c r="F61" s="82">
        <f>SUM(F58:F60)</f>
        <v>0</v>
      </c>
      <c r="G61" s="79">
        <f>SUM(G58:G60)</f>
        <v>0</v>
      </c>
      <c r="H61" s="82">
        <f>SUM(H58:H60)</f>
        <v>0</v>
      </c>
      <c r="I61" s="82">
        <f>SUM(I58:I60)</f>
        <v>0</v>
      </c>
      <c r="J61" s="82">
        <f>SUM(J58:J60)</f>
        <v>0</v>
      </c>
      <c r="K61" s="41"/>
      <c r="L61" s="82">
        <f>SUM(L58:L60)</f>
        <v>0</v>
      </c>
    </row>
  </sheetData>
  <sheetProtection/>
  <mergeCells count="10">
    <mergeCell ref="L2:Q2"/>
    <mergeCell ref="B38:C38"/>
    <mergeCell ref="B1:I1"/>
    <mergeCell ref="B16:C16"/>
    <mergeCell ref="B36:C36"/>
    <mergeCell ref="B7:C7"/>
    <mergeCell ref="B10:C10"/>
    <mergeCell ref="B29:C29"/>
    <mergeCell ref="B23:C23"/>
    <mergeCell ref="B34:C34"/>
  </mergeCells>
  <conditionalFormatting sqref="L10:Q10 Q8 L16:Q17 F38:J38 L12:Q14 Q19:Q20 E8:J20 L23:Q23 L29:Q29 Q26 E26:J26 E22:J24 E29:J29 E36:J37 L36:Q38">
    <cfRule type="cellIs" priority="8" dxfId="0" operator="equal" stopIfTrue="1">
      <formula>0</formula>
    </cfRule>
  </conditionalFormatting>
  <conditionalFormatting sqref="Q21 E21 J21">
    <cfRule type="cellIs" priority="7" dxfId="0" operator="equal" stopIfTrue="1">
      <formula>0</formula>
    </cfRule>
  </conditionalFormatting>
  <conditionalFormatting sqref="Q27 E27:J27">
    <cfRule type="cellIs" priority="3" dxfId="0" operator="equal" stopIfTrue="1">
      <formula>0</formula>
    </cfRule>
  </conditionalFormatting>
  <conditionalFormatting sqref="Q32 E31:J31 E32 H32:J32 E33:J34 L34:Q34">
    <cfRule type="cellIs" priority="2" dxfId="0" operator="equal" stopIfTrue="1">
      <formula>0</formula>
    </cfRule>
  </conditionalFormatting>
  <conditionalFormatting sqref="F32:G3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58" r:id="rId1"/>
  <headerFooter alignWithMargins="0">
    <oddHeader>&amp;C&amp;16Detailed General Fund Budget Proposals 2014-18&amp;R&amp;16Appendix 3</oddHeader>
    <oddFooter>&amp;CPage &amp;P</oddFooter>
  </headerFooter>
</worksheet>
</file>

<file path=xl/worksheets/sheet13.xml><?xml version="1.0" encoding="utf-8"?>
<worksheet xmlns="http://schemas.openxmlformats.org/spreadsheetml/2006/main" xmlns:r="http://schemas.openxmlformats.org/officeDocument/2006/relationships">
  <sheetPr>
    <tabColor rgb="FF808080"/>
    <pageSetUpPr fitToPage="1"/>
  </sheetPr>
  <dimension ref="A1:Q42"/>
  <sheetViews>
    <sheetView zoomScalePageLayoutView="0" workbookViewId="0" topLeftCell="C1">
      <selection activeCell="S21" sqref="S21"/>
    </sheetView>
  </sheetViews>
  <sheetFormatPr defaultColWidth="9.140625" defaultRowHeight="12.75"/>
  <cols>
    <col min="1" max="1" width="8.421875" style="12" customWidth="1"/>
    <col min="2" max="2" width="18.8515625" style="18" bestFit="1" customWidth="1"/>
    <col min="3" max="3" width="60.8515625" style="18" customWidth="1"/>
    <col min="4" max="4" width="7.28125" style="16" customWidth="1"/>
    <col min="5" max="5" width="10.7109375" style="17" customWidth="1"/>
    <col min="6" max="6" width="9.28125" style="18" bestFit="1" customWidth="1"/>
    <col min="7" max="8" width="10.00390625" style="18" bestFit="1" customWidth="1"/>
    <col min="9" max="9" width="9.28125" style="18" customWidth="1"/>
    <col min="10" max="10" width="9.28125" style="18" hidden="1" customWidth="1"/>
    <col min="11" max="11" width="2.7109375" style="18" customWidth="1"/>
    <col min="12" max="12" width="7.28125" style="18" customWidth="1"/>
    <col min="13" max="14" width="5.7109375" style="18" customWidth="1"/>
    <col min="15" max="15" width="4.57421875" style="18" customWidth="1"/>
    <col min="16" max="16" width="4.57421875" style="18" hidden="1" customWidth="1"/>
    <col min="17" max="17" width="5.140625" style="18" customWidth="1"/>
    <col min="18" max="16384" width="9.140625" style="18" customWidth="1"/>
  </cols>
  <sheetData>
    <row r="1" spans="2:15" ht="34.5" customHeight="1">
      <c r="B1" s="294" t="s">
        <v>221</v>
      </c>
      <c r="C1" s="294"/>
      <c r="D1" s="294"/>
      <c r="E1" s="294"/>
      <c r="F1" s="294"/>
      <c r="G1" s="294"/>
      <c r="H1" s="294"/>
      <c r="I1" s="294"/>
      <c r="J1" s="39"/>
      <c r="L1" s="298"/>
      <c r="M1" s="298"/>
      <c r="N1" s="298"/>
      <c r="O1" s="298"/>
    </row>
    <row r="2" spans="1:17" s="178" customFormat="1" ht="21.75" customHeight="1">
      <c r="A2" s="207"/>
      <c r="C2" s="2" t="s">
        <v>13</v>
      </c>
      <c r="D2" s="7"/>
      <c r="E2" s="24"/>
      <c r="F2" s="13" t="s">
        <v>34</v>
      </c>
      <c r="G2" s="13" t="s">
        <v>31</v>
      </c>
      <c r="H2" s="13" t="s">
        <v>32</v>
      </c>
      <c r="I2" s="13" t="s">
        <v>147</v>
      </c>
      <c r="J2" s="13" t="s">
        <v>147</v>
      </c>
      <c r="L2" s="292" t="s">
        <v>111</v>
      </c>
      <c r="M2" s="292"/>
      <c r="N2" s="292"/>
      <c r="O2" s="292"/>
      <c r="P2" s="292"/>
      <c r="Q2" s="292"/>
    </row>
    <row r="3" spans="1:17" s="178" customFormat="1" ht="40.5" customHeight="1">
      <c r="A3" s="12"/>
      <c r="C3" s="2"/>
      <c r="D3" s="7"/>
      <c r="E3" s="24" t="s">
        <v>33</v>
      </c>
      <c r="F3" s="13" t="s">
        <v>14</v>
      </c>
      <c r="G3" s="13" t="s">
        <v>14</v>
      </c>
      <c r="H3" s="13" t="s">
        <v>14</v>
      </c>
      <c r="I3" s="13" t="s">
        <v>14</v>
      </c>
      <c r="J3" s="13" t="s">
        <v>14</v>
      </c>
      <c r="K3" s="21"/>
      <c r="L3" s="34" t="s">
        <v>34</v>
      </c>
      <c r="M3" s="34" t="s">
        <v>31</v>
      </c>
      <c r="N3" s="34" t="s">
        <v>32</v>
      </c>
      <c r="O3" s="34" t="s">
        <v>147</v>
      </c>
      <c r="P3" s="21" t="s">
        <v>147</v>
      </c>
      <c r="Q3" s="21" t="s">
        <v>15</v>
      </c>
    </row>
    <row r="4" spans="1:17" s="178" customFormat="1" ht="15.75" customHeight="1">
      <c r="A4" s="12"/>
      <c r="C4" s="2"/>
      <c r="D4" s="7"/>
      <c r="E4" s="9"/>
      <c r="F4" s="13"/>
      <c r="G4" s="13"/>
      <c r="H4" s="13"/>
      <c r="I4" s="13"/>
      <c r="J4" s="13"/>
      <c r="K4" s="21"/>
      <c r="L4" s="21"/>
      <c r="M4" s="21"/>
      <c r="N4" s="21"/>
      <c r="O4" s="21"/>
      <c r="P4" s="21"/>
      <c r="Q4" s="21"/>
    </row>
    <row r="5" spans="1:17" s="178" customFormat="1" ht="15.75" customHeight="1" hidden="1">
      <c r="A5" s="12"/>
      <c r="C5" s="13" t="s">
        <v>1</v>
      </c>
      <c r="D5" s="7"/>
      <c r="E5" s="9"/>
      <c r="F5" s="119">
        <v>2027</v>
      </c>
      <c r="G5" s="119">
        <f>F16</f>
        <v>1998</v>
      </c>
      <c r="H5" s="119">
        <f>G16</f>
        <v>1928</v>
      </c>
      <c r="I5" s="120">
        <f>H16</f>
        <v>1928</v>
      </c>
      <c r="J5" s="13"/>
      <c r="K5" s="21"/>
      <c r="L5" s="21"/>
      <c r="M5" s="21"/>
      <c r="N5" s="21"/>
      <c r="O5" s="21"/>
      <c r="P5" s="21"/>
      <c r="Q5" s="21"/>
    </row>
    <row r="6" spans="1:17" s="178" customFormat="1" ht="12.75" hidden="1">
      <c r="A6" s="12"/>
      <c r="B6" s="2"/>
      <c r="C6" s="2"/>
      <c r="D6" s="7"/>
      <c r="E6" s="24"/>
      <c r="F6" s="14"/>
      <c r="G6" s="14"/>
      <c r="H6" s="14"/>
      <c r="I6" s="14"/>
      <c r="J6" s="14"/>
      <c r="L6" s="131"/>
      <c r="M6" s="131"/>
      <c r="N6" s="131"/>
      <c r="O6" s="131"/>
      <c r="P6" s="131"/>
      <c r="Q6" s="21"/>
    </row>
    <row r="7" spans="1:17" s="174" customFormat="1" ht="12.75">
      <c r="A7" s="15"/>
      <c r="B7" s="6" t="s">
        <v>23</v>
      </c>
      <c r="C7" s="217"/>
      <c r="D7" s="175"/>
      <c r="E7" s="208"/>
      <c r="F7" s="218"/>
      <c r="G7" s="218"/>
      <c r="H7" s="218"/>
      <c r="I7" s="218"/>
      <c r="J7" s="218"/>
      <c r="L7" s="235"/>
      <c r="M7" s="235"/>
      <c r="N7" s="235"/>
      <c r="O7" s="235"/>
      <c r="P7" s="235"/>
      <c r="Q7" s="235"/>
    </row>
    <row r="8" spans="1:17" s="178" customFormat="1" ht="38.25">
      <c r="A8" s="12">
        <v>1</v>
      </c>
      <c r="B8" s="138" t="s">
        <v>222</v>
      </c>
      <c r="C8" s="196" t="s">
        <v>58</v>
      </c>
      <c r="D8" s="175"/>
      <c r="E8" s="244" t="s">
        <v>36</v>
      </c>
      <c r="F8" s="211">
        <v>-4</v>
      </c>
      <c r="G8" s="211"/>
      <c r="H8" s="211"/>
      <c r="I8" s="211"/>
      <c r="J8" s="211"/>
      <c r="L8" s="212"/>
      <c r="M8" s="212"/>
      <c r="N8" s="212"/>
      <c r="O8" s="212"/>
      <c r="P8" s="245"/>
      <c r="Q8" s="212">
        <f>+SUM(L8:O8)</f>
        <v>0</v>
      </c>
    </row>
    <row r="9" spans="1:17" s="178" customFormat="1" ht="12.75">
      <c r="A9" s="12">
        <v>2</v>
      </c>
      <c r="B9" s="138" t="s">
        <v>223</v>
      </c>
      <c r="C9" s="196" t="s">
        <v>5</v>
      </c>
      <c r="D9" s="175"/>
      <c r="E9" s="244" t="s">
        <v>38</v>
      </c>
      <c r="F9" s="211"/>
      <c r="G9" s="211">
        <v>-40</v>
      </c>
      <c r="H9" s="211"/>
      <c r="I9" s="211"/>
      <c r="J9" s="211"/>
      <c r="L9" s="212"/>
      <c r="M9" s="212">
        <v>1</v>
      </c>
      <c r="N9" s="212"/>
      <c r="O9" s="212"/>
      <c r="P9" s="245"/>
      <c r="Q9" s="212">
        <f>+SUM(L9:O9)</f>
        <v>1</v>
      </c>
    </row>
    <row r="10" spans="1:17" s="178" customFormat="1" ht="25.5">
      <c r="A10" s="12">
        <v>3</v>
      </c>
      <c r="B10" s="138" t="s">
        <v>186</v>
      </c>
      <c r="C10" s="196" t="s">
        <v>282</v>
      </c>
      <c r="D10" s="175"/>
      <c r="E10" s="244" t="s">
        <v>39</v>
      </c>
      <c r="F10" s="211">
        <v>-25</v>
      </c>
      <c r="G10" s="211">
        <v>-30</v>
      </c>
      <c r="H10" s="211"/>
      <c r="I10" s="211"/>
      <c r="J10" s="211"/>
      <c r="L10" s="212">
        <v>1</v>
      </c>
      <c r="M10" s="212">
        <v>1</v>
      </c>
      <c r="N10" s="212"/>
      <c r="O10" s="212"/>
      <c r="P10" s="245"/>
      <c r="Q10" s="212">
        <f>+SUM(L10:O10)</f>
        <v>2</v>
      </c>
    </row>
    <row r="11" spans="1:17" s="174" customFormat="1" ht="12.75">
      <c r="A11" s="15"/>
      <c r="B11" s="213"/>
      <c r="C11" s="214"/>
      <c r="D11" s="175"/>
      <c r="E11" s="208"/>
      <c r="F11" s="215"/>
      <c r="G11" s="215"/>
      <c r="H11" s="215"/>
      <c r="I11" s="215"/>
      <c r="J11" s="215"/>
      <c r="L11" s="216"/>
      <c r="M11" s="216"/>
      <c r="N11" s="216"/>
      <c r="O11" s="216"/>
      <c r="P11" s="216"/>
      <c r="Q11" s="220"/>
    </row>
    <row r="12" spans="1:17" s="174" customFormat="1" ht="13.5" thickBot="1">
      <c r="A12" s="15"/>
      <c r="B12" s="293" t="s">
        <v>24</v>
      </c>
      <c r="C12" s="293"/>
      <c r="D12" s="4"/>
      <c r="E12" s="208"/>
      <c r="F12" s="5">
        <f>SUM(F8:F10)</f>
        <v>-29</v>
      </c>
      <c r="G12" s="5">
        <f>SUM(G8:G10)</f>
        <v>-70</v>
      </c>
      <c r="H12" s="5">
        <f>SUM(H8:H10)</f>
        <v>0</v>
      </c>
      <c r="I12" s="5">
        <f>SUM(I8:I10)</f>
        <v>0</v>
      </c>
      <c r="J12" s="5">
        <f>SUM(J8:J10)</f>
        <v>0</v>
      </c>
      <c r="L12" s="110">
        <f aca="true" t="shared" si="0" ref="L12:Q12">+SUM(L8:L10)</f>
        <v>1</v>
      </c>
      <c r="M12" s="110">
        <f t="shared" si="0"/>
        <v>2</v>
      </c>
      <c r="N12" s="110">
        <f t="shared" si="0"/>
        <v>0</v>
      </c>
      <c r="O12" s="110">
        <f t="shared" si="0"/>
        <v>0</v>
      </c>
      <c r="P12" s="110">
        <f t="shared" si="0"/>
        <v>0</v>
      </c>
      <c r="Q12" s="110">
        <f t="shared" si="0"/>
        <v>3</v>
      </c>
    </row>
    <row r="13" spans="1:17" s="178" customFormat="1" ht="12.75">
      <c r="A13" s="12"/>
      <c r="D13" s="174"/>
      <c r="E13" s="244"/>
      <c r="F13" s="30"/>
      <c r="G13" s="30"/>
      <c r="H13" s="30"/>
      <c r="I13" s="30"/>
      <c r="J13" s="30"/>
      <c r="L13" s="190"/>
      <c r="M13" s="190"/>
      <c r="N13" s="190"/>
      <c r="O13" s="190"/>
      <c r="P13" s="190"/>
      <c r="Q13" s="190"/>
    </row>
    <row r="14" spans="1:17" s="174" customFormat="1" ht="13.5" thickBot="1">
      <c r="A14" s="15"/>
      <c r="B14" s="293" t="s">
        <v>6</v>
      </c>
      <c r="C14" s="293"/>
      <c r="D14" s="4"/>
      <c r="E14" s="189"/>
      <c r="F14" s="5">
        <f>+F12</f>
        <v>-29</v>
      </c>
      <c r="G14" s="5">
        <f>+G12</f>
        <v>-70</v>
      </c>
      <c r="H14" s="5">
        <f>+H12</f>
        <v>0</v>
      </c>
      <c r="I14" s="5">
        <f>+I12</f>
        <v>0</v>
      </c>
      <c r="J14" s="5" t="e">
        <f>+J12+#REF!</f>
        <v>#REF!</v>
      </c>
      <c r="L14" s="110">
        <f aca="true" t="shared" si="1" ref="L14:Q14">+L12</f>
        <v>1</v>
      </c>
      <c r="M14" s="110">
        <f t="shared" si="1"/>
        <v>2</v>
      </c>
      <c r="N14" s="110">
        <f t="shared" si="1"/>
        <v>0</v>
      </c>
      <c r="O14" s="110">
        <f t="shared" si="1"/>
        <v>0</v>
      </c>
      <c r="P14" s="110">
        <f t="shared" si="1"/>
        <v>0</v>
      </c>
      <c r="Q14" s="110">
        <f t="shared" si="1"/>
        <v>3</v>
      </c>
    </row>
    <row r="15" spans="1:17" s="174" customFormat="1" ht="12.75">
      <c r="A15" s="15"/>
      <c r="B15" s="4"/>
      <c r="C15" s="4"/>
      <c r="D15" s="4"/>
      <c r="E15" s="189"/>
      <c r="F15" s="14"/>
      <c r="G15" s="14"/>
      <c r="H15" s="14"/>
      <c r="I15" s="14"/>
      <c r="J15" s="14"/>
      <c r="L15" s="111"/>
      <c r="M15" s="111"/>
      <c r="N15" s="111"/>
      <c r="O15" s="111"/>
      <c r="P15" s="111"/>
      <c r="Q15" s="111"/>
    </row>
    <row r="16" spans="2:17" s="174" customFormat="1" ht="15" customHeight="1" hidden="1" thickBot="1">
      <c r="B16" s="293" t="s">
        <v>2</v>
      </c>
      <c r="C16" s="293"/>
      <c r="D16" s="4"/>
      <c r="E16" s="25"/>
      <c r="F16" s="5">
        <f>F5+F14</f>
        <v>1998</v>
      </c>
      <c r="G16" s="5">
        <f>G5+G14</f>
        <v>1928</v>
      </c>
      <c r="H16" s="5">
        <f>H5+H14</f>
        <v>1928</v>
      </c>
      <c r="I16" s="5">
        <f>I5+I14</f>
        <v>1928</v>
      </c>
      <c r="J16" s="14"/>
      <c r="L16" s="111"/>
      <c r="M16" s="111"/>
      <c r="N16" s="111"/>
      <c r="O16" s="111"/>
      <c r="P16" s="111"/>
      <c r="Q16" s="111"/>
    </row>
    <row r="17" spans="1:10" s="178" customFormat="1" ht="12.75" hidden="1">
      <c r="A17" s="12"/>
      <c r="D17" s="174"/>
      <c r="E17" s="244"/>
      <c r="F17" s="30"/>
      <c r="G17" s="30"/>
      <c r="H17" s="30"/>
      <c r="I17" s="30"/>
      <c r="J17" s="30"/>
    </row>
    <row r="18" spans="1:17" s="178" customFormat="1" ht="12.75">
      <c r="A18" s="12"/>
      <c r="B18" s="191" t="s">
        <v>251</v>
      </c>
      <c r="D18" s="174"/>
      <c r="E18" s="176"/>
      <c r="F18" s="130">
        <v>-29</v>
      </c>
      <c r="G18" s="130">
        <v>-70</v>
      </c>
      <c r="H18" s="130">
        <v>0</v>
      </c>
      <c r="I18" s="130">
        <v>0</v>
      </c>
      <c r="J18" s="14" t="e">
        <f>I18+J14</f>
        <v>#REF!</v>
      </c>
      <c r="Q18" s="2"/>
    </row>
    <row r="19" spans="1:17" s="178" customFormat="1" ht="12.75">
      <c r="A19" s="12"/>
      <c r="B19" s="198" t="s">
        <v>90</v>
      </c>
      <c r="C19" s="123"/>
      <c r="D19" s="174"/>
      <c r="E19" s="176"/>
      <c r="F19" s="130">
        <f>F14-F18</f>
        <v>0</v>
      </c>
      <c r="G19" s="130">
        <f>G14-G18</f>
        <v>0</v>
      </c>
      <c r="H19" s="130">
        <f>H14-H18</f>
        <v>0</v>
      </c>
      <c r="I19" s="130">
        <f>I14-I18</f>
        <v>0</v>
      </c>
      <c r="J19" s="14">
        <v>1924.469</v>
      </c>
      <c r="Q19" s="2"/>
    </row>
    <row r="20" spans="1:5" s="178" customFormat="1" ht="12.75">
      <c r="A20" s="12"/>
      <c r="D20" s="174"/>
      <c r="E20" s="26"/>
    </row>
    <row r="21" spans="1:5" s="178" customFormat="1" ht="12.75">
      <c r="A21" s="12"/>
      <c r="B21" s="221"/>
      <c r="C21" s="2" t="s">
        <v>184</v>
      </c>
      <c r="D21" s="174"/>
      <c r="E21" s="26"/>
    </row>
    <row r="22" spans="1:5" s="178" customFormat="1" ht="12.75">
      <c r="A22" s="12"/>
      <c r="B22" s="240"/>
      <c r="C22" s="42"/>
      <c r="D22" s="7"/>
      <c r="E22" s="26"/>
    </row>
    <row r="23" spans="1:5" s="178" customFormat="1" ht="12.75">
      <c r="A23" s="12"/>
      <c r="D23" s="174"/>
      <c r="E23" s="26"/>
    </row>
    <row r="24" spans="1:5" s="178" customFormat="1" ht="12.75">
      <c r="A24" s="12"/>
      <c r="D24" s="174"/>
      <c r="E24" s="26"/>
    </row>
    <row r="25" spans="1:12" s="178" customFormat="1" ht="12.75">
      <c r="A25" s="12"/>
      <c r="C25" s="13" t="s">
        <v>187</v>
      </c>
      <c r="D25" s="174"/>
      <c r="E25" s="84" t="s">
        <v>168</v>
      </c>
      <c r="F25" s="83" t="s">
        <v>34</v>
      </c>
      <c r="G25" s="81" t="s">
        <v>31</v>
      </c>
      <c r="H25" s="83" t="s">
        <v>32</v>
      </c>
      <c r="I25" s="83" t="s">
        <v>147</v>
      </c>
      <c r="J25" s="83" t="s">
        <v>147</v>
      </c>
      <c r="K25" s="174"/>
      <c r="L25" s="48" t="s">
        <v>169</v>
      </c>
    </row>
    <row r="26" spans="1:12" s="178" customFormat="1" ht="12.75">
      <c r="A26" s="12"/>
      <c r="C26" s="13"/>
      <c r="D26" s="174"/>
      <c r="E26" s="222" t="s">
        <v>176</v>
      </c>
      <c r="F26" s="223">
        <f aca="true" t="shared" si="2" ref="F26:I27">F9</f>
        <v>0</v>
      </c>
      <c r="G26" s="223">
        <f t="shared" si="2"/>
        <v>-40</v>
      </c>
      <c r="H26" s="223">
        <f t="shared" si="2"/>
        <v>0</v>
      </c>
      <c r="I26" s="223">
        <f t="shared" si="2"/>
        <v>0</v>
      </c>
      <c r="J26" s="223">
        <f>J9+J10</f>
        <v>0</v>
      </c>
      <c r="K26" s="224"/>
      <c r="L26" s="80">
        <f>SUM(F26:I26)</f>
        <v>-40</v>
      </c>
    </row>
    <row r="27" spans="1:12" s="178" customFormat="1" ht="12.75">
      <c r="A27" s="12"/>
      <c r="C27" s="13"/>
      <c r="D27" s="174"/>
      <c r="E27" s="222" t="s">
        <v>212</v>
      </c>
      <c r="F27" s="223">
        <f t="shared" si="2"/>
        <v>-25</v>
      </c>
      <c r="G27" s="223">
        <f t="shared" si="2"/>
        <v>-30</v>
      </c>
      <c r="H27" s="223">
        <f t="shared" si="2"/>
        <v>0</v>
      </c>
      <c r="I27" s="223">
        <f t="shared" si="2"/>
        <v>0</v>
      </c>
      <c r="J27" s="223" t="e">
        <f>J8+#REF!</f>
        <v>#REF!</v>
      </c>
      <c r="K27" s="224"/>
      <c r="L27" s="80">
        <f>SUM(F27:I27)</f>
        <v>-55</v>
      </c>
    </row>
    <row r="28" spans="1:12" s="178" customFormat="1" ht="12.75">
      <c r="A28" s="12"/>
      <c r="C28" s="13"/>
      <c r="D28" s="174"/>
      <c r="E28" s="222" t="s">
        <v>213</v>
      </c>
      <c r="F28" s="223">
        <f>F8</f>
        <v>-4</v>
      </c>
      <c r="G28" s="223">
        <f>G8</f>
        <v>0</v>
      </c>
      <c r="H28" s="223">
        <f>H8</f>
        <v>0</v>
      </c>
      <c r="I28" s="223">
        <f>I8</f>
        <v>0</v>
      </c>
      <c r="J28" s="223" t="e">
        <f>#REF!</f>
        <v>#REF!</v>
      </c>
      <c r="K28" s="224"/>
      <c r="L28" s="80">
        <f>SUM(F28:I28)</f>
        <v>-4</v>
      </c>
    </row>
    <row r="29" spans="1:12" s="178" customFormat="1" ht="12.75">
      <c r="A29" s="12"/>
      <c r="C29" s="13"/>
      <c r="D29" s="174"/>
      <c r="E29" s="48" t="s">
        <v>169</v>
      </c>
      <c r="F29" s="82">
        <f>SUM(F26:F28)</f>
        <v>-29</v>
      </c>
      <c r="G29" s="79">
        <f aca="true" t="shared" si="3" ref="G29:L29">SUM(G26:G28)</f>
        <v>-70</v>
      </c>
      <c r="H29" s="82">
        <f t="shared" si="3"/>
        <v>0</v>
      </c>
      <c r="I29" s="82">
        <f t="shared" si="3"/>
        <v>0</v>
      </c>
      <c r="J29" s="82" t="e">
        <f t="shared" si="3"/>
        <v>#REF!</v>
      </c>
      <c r="K29" s="41"/>
      <c r="L29" s="82">
        <f t="shared" si="3"/>
        <v>-99</v>
      </c>
    </row>
    <row r="30" spans="1:5" s="178" customFormat="1" ht="12.75">
      <c r="A30" s="12"/>
      <c r="C30" s="13"/>
      <c r="D30" s="174"/>
      <c r="E30" s="25"/>
    </row>
    <row r="31" spans="1:12" s="178" customFormat="1" ht="12.75">
      <c r="A31" s="12"/>
      <c r="C31" s="13" t="s">
        <v>195</v>
      </c>
      <c r="D31" s="174"/>
      <c r="E31" s="84" t="s">
        <v>168</v>
      </c>
      <c r="F31" s="83" t="s">
        <v>30</v>
      </c>
      <c r="G31" s="81" t="s">
        <v>34</v>
      </c>
      <c r="H31" s="83" t="s">
        <v>31</v>
      </c>
      <c r="I31" s="83" t="s">
        <v>32</v>
      </c>
      <c r="J31" s="83" t="s">
        <v>147</v>
      </c>
      <c r="K31" s="174"/>
      <c r="L31" s="48" t="s">
        <v>169</v>
      </c>
    </row>
    <row r="32" spans="1:12" s="178" customFormat="1" ht="12.75">
      <c r="A32" s="12"/>
      <c r="C32" s="13"/>
      <c r="D32" s="174"/>
      <c r="E32" s="222" t="s">
        <v>176</v>
      </c>
      <c r="F32" s="223"/>
      <c r="G32" s="223"/>
      <c r="H32" s="223"/>
      <c r="I32" s="223"/>
      <c r="J32" s="223"/>
      <c r="K32" s="224"/>
      <c r="L32" s="80">
        <f>SUM(F32:I32)</f>
        <v>0</v>
      </c>
    </row>
    <row r="33" spans="1:12" s="178" customFormat="1" ht="12.75">
      <c r="A33" s="12"/>
      <c r="C33" s="13"/>
      <c r="D33" s="174"/>
      <c r="E33" s="222" t="s">
        <v>212</v>
      </c>
      <c r="F33" s="223"/>
      <c r="G33" s="223"/>
      <c r="H33" s="223"/>
      <c r="I33" s="223"/>
      <c r="J33" s="223"/>
      <c r="K33" s="224"/>
      <c r="L33" s="80">
        <f>SUM(F33:I33)</f>
        <v>0</v>
      </c>
    </row>
    <row r="34" spans="1:12" s="178" customFormat="1" ht="12.75">
      <c r="A34" s="12"/>
      <c r="C34" s="13"/>
      <c r="D34" s="174"/>
      <c r="E34" s="222" t="s">
        <v>213</v>
      </c>
      <c r="F34" s="223"/>
      <c r="G34" s="223"/>
      <c r="H34" s="223"/>
      <c r="I34" s="223"/>
      <c r="J34" s="223"/>
      <c r="K34" s="224"/>
      <c r="L34" s="80">
        <f>SUM(F34:I34)</f>
        <v>0</v>
      </c>
    </row>
    <row r="35" spans="1:12" s="178" customFormat="1" ht="12.75">
      <c r="A35" s="12"/>
      <c r="C35" s="13"/>
      <c r="D35" s="174"/>
      <c r="E35" s="48" t="s">
        <v>169</v>
      </c>
      <c r="F35" s="82">
        <f>SUM(F32:F34)</f>
        <v>0</v>
      </c>
      <c r="G35" s="79">
        <f>SUM(G32:G34)</f>
        <v>0</v>
      </c>
      <c r="H35" s="82">
        <f>SUM(H32:H34)</f>
        <v>0</v>
      </c>
      <c r="I35" s="82">
        <f>SUM(I32:I34)</f>
        <v>0</v>
      </c>
      <c r="J35" s="82">
        <f>SUM(J32:J34)</f>
        <v>0</v>
      </c>
      <c r="K35" s="41"/>
      <c r="L35" s="82">
        <f>SUM(L32:L34)</f>
        <v>0</v>
      </c>
    </row>
    <row r="36" spans="1:5" s="178" customFormat="1" ht="12.75">
      <c r="A36" s="12"/>
      <c r="C36" s="13"/>
      <c r="D36" s="174"/>
      <c r="E36" s="25"/>
    </row>
    <row r="37" spans="1:12" s="178" customFormat="1" ht="12.75">
      <c r="A37" s="12"/>
      <c r="C37" s="13" t="s">
        <v>8</v>
      </c>
      <c r="D37" s="174"/>
      <c r="E37" s="84" t="s">
        <v>168</v>
      </c>
      <c r="F37" s="83" t="s">
        <v>30</v>
      </c>
      <c r="G37" s="81" t="s">
        <v>34</v>
      </c>
      <c r="H37" s="83" t="s">
        <v>31</v>
      </c>
      <c r="I37" s="83" t="s">
        <v>32</v>
      </c>
      <c r="J37" s="83" t="s">
        <v>147</v>
      </c>
      <c r="K37" s="174"/>
      <c r="L37" s="48" t="s">
        <v>169</v>
      </c>
    </row>
    <row r="38" spans="1:12" s="178" customFormat="1" ht="12.75">
      <c r="A38" s="12"/>
      <c r="D38" s="174"/>
      <c r="E38" s="222" t="s">
        <v>176</v>
      </c>
      <c r="F38" s="223"/>
      <c r="G38" s="223"/>
      <c r="H38" s="223"/>
      <c r="I38" s="223"/>
      <c r="J38" s="223"/>
      <c r="K38" s="224"/>
      <c r="L38" s="80">
        <f>SUM(F38:I38)</f>
        <v>0</v>
      </c>
    </row>
    <row r="39" spans="1:12" s="178" customFormat="1" ht="12.75">
      <c r="A39" s="12"/>
      <c r="D39" s="174"/>
      <c r="E39" s="222" t="s">
        <v>212</v>
      </c>
      <c r="F39" s="223"/>
      <c r="G39" s="223"/>
      <c r="H39" s="223"/>
      <c r="I39" s="223"/>
      <c r="J39" s="223"/>
      <c r="K39" s="224"/>
      <c r="L39" s="80">
        <f>SUM(F39:I39)</f>
        <v>0</v>
      </c>
    </row>
    <row r="40" spans="1:12" s="178" customFormat="1" ht="12.75">
      <c r="A40" s="12"/>
      <c r="D40" s="174"/>
      <c r="E40" s="222" t="s">
        <v>213</v>
      </c>
      <c r="F40" s="223"/>
      <c r="G40" s="223"/>
      <c r="H40" s="223"/>
      <c r="I40" s="223"/>
      <c r="J40" s="223" t="e">
        <f>#REF!</f>
        <v>#REF!</v>
      </c>
      <c r="K40" s="224"/>
      <c r="L40" s="80">
        <f>SUM(F40:I40)</f>
        <v>0</v>
      </c>
    </row>
    <row r="41" spans="1:12" s="178" customFormat="1" ht="12.75">
      <c r="A41" s="12"/>
      <c r="D41" s="174"/>
      <c r="E41" s="48" t="s">
        <v>169</v>
      </c>
      <c r="F41" s="82">
        <f>SUM(F38:F40)</f>
        <v>0</v>
      </c>
      <c r="G41" s="79">
        <f>SUM(G38:G40)</f>
        <v>0</v>
      </c>
      <c r="H41" s="82">
        <f>SUM(H38:H40)</f>
        <v>0</v>
      </c>
      <c r="I41" s="82">
        <f>SUM(I38:I40)</f>
        <v>0</v>
      </c>
      <c r="J41" s="82" t="e">
        <f>SUM(J38:J40)</f>
        <v>#REF!</v>
      </c>
      <c r="K41" s="41"/>
      <c r="L41" s="82">
        <f>SUM(L38:L40)</f>
        <v>0</v>
      </c>
    </row>
    <row r="42" spans="1:5" s="178" customFormat="1" ht="12.75">
      <c r="A42" s="12"/>
      <c r="D42" s="174"/>
      <c r="E42" s="26"/>
    </row>
  </sheetData>
  <sheetProtection/>
  <mergeCells count="6">
    <mergeCell ref="B16:C16"/>
    <mergeCell ref="L1:O1"/>
    <mergeCell ref="B1:I1"/>
    <mergeCell ref="B14:C14"/>
    <mergeCell ref="B12:C12"/>
    <mergeCell ref="L2:Q2"/>
  </mergeCells>
  <conditionalFormatting sqref="E7 F7:J12 L7:Q12 F14:J16 L14:Q1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5" r:id="rId1"/>
  <headerFooter alignWithMargins="0">
    <oddHeader>&amp;C&amp;16Detailed General Fund Budget Proposals 2014-18&amp;R&amp;16Appendix 3</oddHeader>
    <oddFooter>&amp;CPage &amp;P</oddFooter>
  </headerFooter>
</worksheet>
</file>

<file path=xl/worksheets/sheet14.xml><?xml version="1.0" encoding="utf-8"?>
<worksheet xmlns="http://schemas.openxmlformats.org/spreadsheetml/2006/main" xmlns:r="http://schemas.openxmlformats.org/officeDocument/2006/relationships">
  <sheetPr>
    <tabColor rgb="FF66FF33"/>
    <pageSetUpPr fitToPage="1"/>
  </sheetPr>
  <dimension ref="A1:Q148"/>
  <sheetViews>
    <sheetView zoomScalePageLayoutView="0" workbookViewId="0" topLeftCell="B21">
      <selection activeCell="F12" activeCellId="1" sqref="F10 F12:H13"/>
    </sheetView>
  </sheetViews>
  <sheetFormatPr defaultColWidth="9.140625" defaultRowHeight="12.75"/>
  <cols>
    <col min="1" max="1" width="5.140625" style="10" bestFit="1" customWidth="1"/>
    <col min="2" max="2" width="21.28125" style="1" customWidth="1"/>
    <col min="3" max="3" width="43.00390625" style="1" customWidth="1"/>
    <col min="4" max="4" width="5.7109375" style="8" customWidth="1"/>
    <col min="5" max="5" width="9.140625" style="19" customWidth="1"/>
    <col min="6" max="7" width="9.140625" style="1" customWidth="1"/>
    <col min="8" max="9" width="10.8515625" style="1" bestFit="1" customWidth="1"/>
    <col min="10" max="10" width="10.8515625" style="1" hidden="1" customWidth="1"/>
    <col min="11" max="11" width="2.7109375" style="32" customWidth="1"/>
    <col min="12" max="12" width="6.8515625" style="32" customWidth="1"/>
    <col min="13" max="15" width="5.7109375" style="32" bestFit="1" customWidth="1"/>
    <col min="16" max="16" width="5.7109375" style="32" hidden="1" customWidth="1"/>
    <col min="17" max="17" width="5.7109375" style="32" bestFit="1" customWidth="1"/>
    <col min="18" max="16384" width="9.140625" style="1" customWidth="1"/>
  </cols>
  <sheetData>
    <row r="1" spans="2:17" ht="33" customHeight="1">
      <c r="B1" s="294" t="s">
        <v>150</v>
      </c>
      <c r="C1" s="294"/>
      <c r="D1" s="294"/>
      <c r="E1" s="294"/>
      <c r="F1" s="294"/>
      <c r="G1" s="294"/>
      <c r="H1" s="294"/>
      <c r="I1" s="294"/>
      <c r="J1" s="39"/>
      <c r="K1" s="1"/>
      <c r="L1" s="1"/>
      <c r="M1" s="1"/>
      <c r="N1" s="1"/>
      <c r="O1" s="1"/>
      <c r="P1" s="1"/>
      <c r="Q1" s="1"/>
    </row>
    <row r="2" spans="1:17" s="178" customFormat="1" ht="18.75" customHeight="1">
      <c r="A2" s="207"/>
      <c r="C2" s="2" t="s">
        <v>13</v>
      </c>
      <c r="D2" s="7"/>
      <c r="E2" s="9"/>
      <c r="F2" s="13" t="s">
        <v>34</v>
      </c>
      <c r="G2" s="13" t="s">
        <v>31</v>
      </c>
      <c r="H2" s="13" t="s">
        <v>32</v>
      </c>
      <c r="I2" s="13" t="s">
        <v>147</v>
      </c>
      <c r="J2" s="13" t="s">
        <v>147</v>
      </c>
      <c r="L2" s="292" t="s">
        <v>111</v>
      </c>
      <c r="M2" s="292"/>
      <c r="N2" s="292"/>
      <c r="O2" s="292"/>
      <c r="P2" s="292"/>
      <c r="Q2" s="292"/>
    </row>
    <row r="3" spans="1:17" s="178" customFormat="1" ht="37.5" customHeight="1">
      <c r="A3" s="12"/>
      <c r="C3" s="2"/>
      <c r="D3" s="7"/>
      <c r="E3" s="9" t="s">
        <v>33</v>
      </c>
      <c r="F3" s="13" t="s">
        <v>14</v>
      </c>
      <c r="G3" s="13" t="s">
        <v>14</v>
      </c>
      <c r="H3" s="13" t="s">
        <v>14</v>
      </c>
      <c r="I3" s="13" t="s">
        <v>14</v>
      </c>
      <c r="J3" s="13" t="s">
        <v>14</v>
      </c>
      <c r="L3" s="34" t="s">
        <v>34</v>
      </c>
      <c r="M3" s="34" t="s">
        <v>31</v>
      </c>
      <c r="N3" s="34" t="s">
        <v>32</v>
      </c>
      <c r="O3" s="34" t="s">
        <v>147</v>
      </c>
      <c r="P3" s="34" t="s">
        <v>147</v>
      </c>
      <c r="Q3" s="34" t="s">
        <v>15</v>
      </c>
    </row>
    <row r="4" spans="1:17" s="178" customFormat="1" ht="18.75" customHeight="1">
      <c r="A4" s="12"/>
      <c r="B4" s="2"/>
      <c r="D4" s="174"/>
      <c r="E4" s="9"/>
      <c r="F4" s="14"/>
      <c r="G4" s="14"/>
      <c r="H4" s="14"/>
      <c r="I4" s="14"/>
      <c r="J4" s="14"/>
      <c r="K4" s="193"/>
      <c r="L4" s="34"/>
      <c r="M4" s="34"/>
      <c r="N4" s="34"/>
      <c r="O4" s="34"/>
      <c r="P4" s="34"/>
      <c r="Q4" s="34"/>
    </row>
    <row r="5" spans="1:17" s="178" customFormat="1" ht="17.25" customHeight="1" hidden="1">
      <c r="A5" s="12"/>
      <c r="B5" s="2"/>
      <c r="C5" s="13" t="s">
        <v>1</v>
      </c>
      <c r="D5" s="174"/>
      <c r="E5" s="9"/>
      <c r="F5" s="119">
        <v>3833</v>
      </c>
      <c r="G5" s="119">
        <f>F35</f>
        <v>3846</v>
      </c>
      <c r="H5" s="119">
        <f>G35</f>
        <v>3692</v>
      </c>
      <c r="I5" s="119">
        <f>H35</f>
        <v>3520</v>
      </c>
      <c r="J5" s="14"/>
      <c r="K5" s="193"/>
      <c r="L5" s="34"/>
      <c r="M5" s="34"/>
      <c r="N5" s="34"/>
      <c r="O5" s="34"/>
      <c r="P5" s="34"/>
      <c r="Q5" s="34"/>
    </row>
    <row r="6" spans="1:17" s="178" customFormat="1" ht="17.25" customHeight="1" hidden="1">
      <c r="A6" s="12"/>
      <c r="B6" s="2"/>
      <c r="D6" s="174"/>
      <c r="E6" s="9"/>
      <c r="F6" s="14"/>
      <c r="G6" s="14"/>
      <c r="H6" s="14"/>
      <c r="I6" s="14"/>
      <c r="J6" s="14"/>
      <c r="K6" s="193"/>
      <c r="L6" s="34"/>
      <c r="M6" s="34"/>
      <c r="N6" s="34"/>
      <c r="O6" s="34"/>
      <c r="P6" s="34"/>
      <c r="Q6" s="34"/>
    </row>
    <row r="7" spans="1:17" s="174" customFormat="1" ht="19.5" customHeight="1">
      <c r="A7" s="15"/>
      <c r="B7" s="6" t="s">
        <v>23</v>
      </c>
      <c r="C7" s="175"/>
      <c r="D7" s="175"/>
      <c r="E7" s="27"/>
      <c r="F7" s="218"/>
      <c r="G7" s="218"/>
      <c r="H7" s="218"/>
      <c r="I7" s="218"/>
      <c r="J7" s="218"/>
      <c r="K7" s="246"/>
      <c r="L7" s="228"/>
      <c r="M7" s="228"/>
      <c r="N7" s="228"/>
      <c r="O7" s="228"/>
      <c r="P7" s="228"/>
      <c r="Q7" s="228"/>
    </row>
    <row r="8" spans="1:17" s="178" customFormat="1" ht="25.5">
      <c r="A8" s="156">
        <v>1</v>
      </c>
      <c r="B8" s="172" t="s">
        <v>197</v>
      </c>
      <c r="C8" s="172" t="s">
        <v>270</v>
      </c>
      <c r="D8" s="175"/>
      <c r="E8" s="247" t="s">
        <v>38</v>
      </c>
      <c r="F8" s="248"/>
      <c r="G8" s="248"/>
      <c r="H8" s="248">
        <v>-150</v>
      </c>
      <c r="I8" s="248"/>
      <c r="J8" s="249"/>
      <c r="K8" s="250"/>
      <c r="L8" s="180"/>
      <c r="M8" s="180"/>
      <c r="N8" s="180"/>
      <c r="O8" s="180"/>
      <c r="P8" s="180"/>
      <c r="Q8" s="180">
        <f aca="true" t="shared" si="0" ref="Q8:Q14">+SUM(L8:O8)</f>
        <v>0</v>
      </c>
    </row>
    <row r="9" spans="1:17" s="178" customFormat="1" ht="25.5">
      <c r="A9" s="156">
        <f>+A8+1</f>
        <v>2</v>
      </c>
      <c r="B9" s="138" t="s">
        <v>197</v>
      </c>
      <c r="C9" s="196" t="s">
        <v>126</v>
      </c>
      <c r="D9" s="175"/>
      <c r="E9" s="247" t="s">
        <v>38</v>
      </c>
      <c r="F9" s="249"/>
      <c r="G9" s="249">
        <v>-50</v>
      </c>
      <c r="H9" s="249"/>
      <c r="I9" s="249"/>
      <c r="J9" s="249"/>
      <c r="K9" s="250"/>
      <c r="L9" s="212"/>
      <c r="M9" s="212"/>
      <c r="N9" s="212"/>
      <c r="O9" s="212"/>
      <c r="P9" s="212"/>
      <c r="Q9" s="212">
        <f t="shared" si="0"/>
        <v>0</v>
      </c>
    </row>
    <row r="10" spans="1:17" s="178" customFormat="1" ht="38.25">
      <c r="A10" s="156">
        <f>+A9+1</f>
        <v>3</v>
      </c>
      <c r="B10" s="138" t="s">
        <v>197</v>
      </c>
      <c r="C10" s="196" t="s">
        <v>220</v>
      </c>
      <c r="D10" s="175"/>
      <c r="E10" s="247" t="s">
        <v>36</v>
      </c>
      <c r="F10" s="249">
        <v>-2</v>
      </c>
      <c r="G10" s="249"/>
      <c r="H10" s="249"/>
      <c r="I10" s="249"/>
      <c r="J10" s="249"/>
      <c r="K10" s="250"/>
      <c r="L10" s="212"/>
      <c r="M10" s="212"/>
      <c r="N10" s="212"/>
      <c r="O10" s="212"/>
      <c r="P10" s="212"/>
      <c r="Q10" s="212">
        <f t="shared" si="0"/>
        <v>0</v>
      </c>
    </row>
    <row r="11" spans="1:17" s="178" customFormat="1" ht="38.25">
      <c r="A11" s="156">
        <v>4</v>
      </c>
      <c r="B11" s="196" t="s">
        <v>197</v>
      </c>
      <c r="C11" s="196" t="s">
        <v>271</v>
      </c>
      <c r="D11" s="175"/>
      <c r="E11" s="161" t="s">
        <v>39</v>
      </c>
      <c r="F11" s="211">
        <v>-50</v>
      </c>
      <c r="G11" s="211">
        <v>-100</v>
      </c>
      <c r="H11" s="211"/>
      <c r="I11" s="211"/>
      <c r="J11" s="211"/>
      <c r="K11" s="250"/>
      <c r="L11" s="212"/>
      <c r="M11" s="212"/>
      <c r="N11" s="212"/>
      <c r="O11" s="212"/>
      <c r="P11" s="212"/>
      <c r="Q11" s="212">
        <f t="shared" si="0"/>
        <v>0</v>
      </c>
    </row>
    <row r="12" spans="1:17" s="178" customFormat="1" ht="12.75">
      <c r="A12" s="156">
        <v>5</v>
      </c>
      <c r="B12" s="138" t="s">
        <v>41</v>
      </c>
      <c r="C12" s="196" t="s">
        <v>194</v>
      </c>
      <c r="D12" s="175"/>
      <c r="E12" s="161" t="s">
        <v>36</v>
      </c>
      <c r="F12" s="211">
        <v>-30</v>
      </c>
      <c r="G12" s="211">
        <v>-29</v>
      </c>
      <c r="H12" s="211">
        <v>-20</v>
      </c>
      <c r="I12" s="211"/>
      <c r="J12" s="211">
        <v>-20</v>
      </c>
      <c r="K12" s="250"/>
      <c r="L12" s="212"/>
      <c r="M12" s="212"/>
      <c r="N12" s="212"/>
      <c r="O12" s="212"/>
      <c r="P12" s="212"/>
      <c r="Q12" s="212">
        <f t="shared" si="0"/>
        <v>0</v>
      </c>
    </row>
    <row r="13" spans="1:17" s="178" customFormat="1" ht="12.75">
      <c r="A13" s="156">
        <v>6</v>
      </c>
      <c r="B13" s="138" t="s">
        <v>41</v>
      </c>
      <c r="C13" s="196" t="s">
        <v>42</v>
      </c>
      <c r="D13" s="175"/>
      <c r="E13" s="161" t="s">
        <v>36</v>
      </c>
      <c r="F13" s="211">
        <v>-1</v>
      </c>
      <c r="G13" s="211"/>
      <c r="H13" s="211"/>
      <c r="I13" s="211"/>
      <c r="J13" s="211"/>
      <c r="K13" s="250"/>
      <c r="L13" s="212"/>
      <c r="M13" s="212"/>
      <c r="N13" s="212"/>
      <c r="O13" s="212"/>
      <c r="P13" s="212"/>
      <c r="Q13" s="212">
        <f t="shared" si="0"/>
        <v>0</v>
      </c>
    </row>
    <row r="14" spans="1:17" s="178" customFormat="1" ht="12.75">
      <c r="A14" s="156">
        <v>7</v>
      </c>
      <c r="B14" s="138" t="s">
        <v>41</v>
      </c>
      <c r="C14" s="196" t="s">
        <v>43</v>
      </c>
      <c r="D14" s="175"/>
      <c r="E14" s="161" t="s">
        <v>39</v>
      </c>
      <c r="F14" s="211">
        <v>-5</v>
      </c>
      <c r="G14" s="211"/>
      <c r="H14" s="211"/>
      <c r="I14" s="211"/>
      <c r="J14" s="211"/>
      <c r="K14" s="250"/>
      <c r="L14" s="212"/>
      <c r="M14" s="212"/>
      <c r="N14" s="212"/>
      <c r="O14" s="212"/>
      <c r="P14" s="212"/>
      <c r="Q14" s="212">
        <f t="shared" si="0"/>
        <v>0</v>
      </c>
    </row>
    <row r="15" spans="1:17" s="174" customFormat="1" ht="12.75">
      <c r="A15" s="156"/>
      <c r="B15" s="213"/>
      <c r="C15" s="214"/>
      <c r="D15" s="175"/>
      <c r="E15" s="251"/>
      <c r="F15" s="252"/>
      <c r="G15" s="252"/>
      <c r="H15" s="252"/>
      <c r="I15" s="252"/>
      <c r="J15" s="252"/>
      <c r="K15" s="253"/>
      <c r="L15" s="219"/>
      <c r="M15" s="219"/>
      <c r="N15" s="219"/>
      <c r="O15" s="219"/>
      <c r="P15" s="219"/>
      <c r="Q15" s="219"/>
    </row>
    <row r="16" spans="1:17" s="174" customFormat="1" ht="13.5" thickBot="1">
      <c r="A16" s="154"/>
      <c r="B16" s="293" t="s">
        <v>24</v>
      </c>
      <c r="C16" s="293"/>
      <c r="D16" s="202"/>
      <c r="E16" s="251"/>
      <c r="F16" s="152">
        <f>+SUM(F8:F14)</f>
        <v>-88</v>
      </c>
      <c r="G16" s="152">
        <f>+SUM(G8:G14)</f>
        <v>-179</v>
      </c>
      <c r="H16" s="152">
        <f>+SUM(H8:H14)</f>
        <v>-170</v>
      </c>
      <c r="I16" s="152">
        <f>+SUM(I8:I14)</f>
        <v>0</v>
      </c>
      <c r="J16" s="152">
        <f>+SUM(J8:J14)</f>
        <v>-20</v>
      </c>
      <c r="K16" s="253"/>
      <c r="L16" s="153">
        <f aca="true" t="shared" si="1" ref="L16:Q16">+SUM(L8:L14)</f>
        <v>0</v>
      </c>
      <c r="M16" s="153">
        <f t="shared" si="1"/>
        <v>0</v>
      </c>
      <c r="N16" s="153">
        <f t="shared" si="1"/>
        <v>0</v>
      </c>
      <c r="O16" s="153">
        <f t="shared" si="1"/>
        <v>0</v>
      </c>
      <c r="P16" s="153">
        <f t="shared" si="1"/>
        <v>0</v>
      </c>
      <c r="Q16" s="153">
        <f t="shared" si="1"/>
        <v>0</v>
      </c>
    </row>
    <row r="17" spans="1:17" s="174" customFormat="1" ht="12.75">
      <c r="A17" s="154"/>
      <c r="B17" s="205" t="s">
        <v>98</v>
      </c>
      <c r="C17" s="217"/>
      <c r="D17" s="175"/>
      <c r="E17" s="251"/>
      <c r="F17" s="254"/>
      <c r="G17" s="254"/>
      <c r="H17" s="254"/>
      <c r="I17" s="254"/>
      <c r="J17" s="254"/>
      <c r="K17" s="250"/>
      <c r="L17" s="219"/>
      <c r="M17" s="219"/>
      <c r="N17" s="219"/>
      <c r="O17" s="219"/>
      <c r="P17" s="219"/>
      <c r="Q17" s="219"/>
    </row>
    <row r="18" spans="1:17" s="178" customFormat="1" ht="71.25" customHeight="1">
      <c r="A18" s="156">
        <v>8</v>
      </c>
      <c r="B18" s="173" t="s">
        <v>197</v>
      </c>
      <c r="C18" s="172" t="s">
        <v>274</v>
      </c>
      <c r="D18" s="175"/>
      <c r="E18" s="247"/>
      <c r="F18" s="248">
        <f>13+52</f>
        <v>65</v>
      </c>
      <c r="G18" s="248"/>
      <c r="H18" s="248"/>
      <c r="I18" s="248"/>
      <c r="J18" s="249"/>
      <c r="K18" s="250"/>
      <c r="L18" s="180"/>
      <c r="M18" s="180"/>
      <c r="N18" s="180"/>
      <c r="O18" s="180"/>
      <c r="P18" s="180"/>
      <c r="Q18" s="180">
        <f>+SUM(L18:O18)</f>
        <v>0</v>
      </c>
    </row>
    <row r="19" spans="1:17" s="178" customFormat="1" ht="38.25">
      <c r="A19" s="156">
        <v>9</v>
      </c>
      <c r="B19" s="173" t="s">
        <v>197</v>
      </c>
      <c r="C19" s="172" t="s">
        <v>226</v>
      </c>
      <c r="D19" s="175"/>
      <c r="E19" s="247"/>
      <c r="F19" s="248">
        <v>26</v>
      </c>
      <c r="G19" s="248">
        <v>25</v>
      </c>
      <c r="H19" s="248">
        <v>5</v>
      </c>
      <c r="I19" s="248">
        <v>5</v>
      </c>
      <c r="J19" s="249">
        <v>25</v>
      </c>
      <c r="K19" s="253"/>
      <c r="L19" s="180"/>
      <c r="M19" s="180"/>
      <c r="N19" s="180"/>
      <c r="O19" s="180"/>
      <c r="P19" s="180"/>
      <c r="Q19" s="180">
        <f>+SUM(L19:O19)</f>
        <v>0</v>
      </c>
    </row>
    <row r="20" spans="1:17" s="174" customFormat="1" ht="12.75">
      <c r="A20" s="156"/>
      <c r="B20" s="213"/>
      <c r="C20" s="214"/>
      <c r="D20" s="175"/>
      <c r="E20" s="251"/>
      <c r="F20" s="252"/>
      <c r="G20" s="252"/>
      <c r="H20" s="252"/>
      <c r="I20" s="252"/>
      <c r="J20" s="252"/>
      <c r="K20" s="253"/>
      <c r="L20" s="216"/>
      <c r="M20" s="216"/>
      <c r="N20" s="216"/>
      <c r="O20" s="216"/>
      <c r="P20" s="216"/>
      <c r="Q20" s="216"/>
    </row>
    <row r="21" spans="1:17" s="174" customFormat="1" ht="13.5" customHeight="1" thickBot="1">
      <c r="A21" s="156"/>
      <c r="B21" s="293" t="s">
        <v>100</v>
      </c>
      <c r="C21" s="293"/>
      <c r="D21" s="202"/>
      <c r="E21" s="251"/>
      <c r="F21" s="152">
        <f>SUM(F18:F20)</f>
        <v>91</v>
      </c>
      <c r="G21" s="152">
        <f>SUM(G18:G20)</f>
        <v>25</v>
      </c>
      <c r="H21" s="152">
        <f>SUM(H18:H20)</f>
        <v>5</v>
      </c>
      <c r="I21" s="152">
        <f>SUM(I18:I20)</f>
        <v>5</v>
      </c>
      <c r="J21" s="152">
        <f>SUM(J18:J20)</f>
        <v>25</v>
      </c>
      <c r="K21" s="253"/>
      <c r="L21" s="136">
        <f aca="true" t="shared" si="2" ref="L21:Q21">+SUM(L18:L19)</f>
        <v>0</v>
      </c>
      <c r="M21" s="136">
        <f t="shared" si="2"/>
        <v>0</v>
      </c>
      <c r="N21" s="136">
        <f t="shared" si="2"/>
        <v>0</v>
      </c>
      <c r="O21" s="136">
        <f t="shared" si="2"/>
        <v>0</v>
      </c>
      <c r="P21" s="136">
        <f t="shared" si="2"/>
        <v>0</v>
      </c>
      <c r="Q21" s="136">
        <f t="shared" si="2"/>
        <v>0</v>
      </c>
    </row>
    <row r="22" spans="1:17" s="174" customFormat="1" ht="12.75">
      <c r="A22" s="156"/>
      <c r="B22" s="226"/>
      <c r="C22" s="175"/>
      <c r="D22" s="175"/>
      <c r="E22" s="251"/>
      <c r="F22" s="255"/>
      <c r="G22" s="255"/>
      <c r="H22" s="255"/>
      <c r="I22" s="255"/>
      <c r="J22" s="255"/>
      <c r="K22" s="253"/>
      <c r="L22" s="220"/>
      <c r="M22" s="220"/>
      <c r="N22" s="220"/>
      <c r="O22" s="220"/>
      <c r="P22" s="220"/>
      <c r="Q22" s="220"/>
    </row>
    <row r="23" spans="1:17" s="174" customFormat="1" ht="12.75">
      <c r="A23" s="154"/>
      <c r="B23" s="205" t="s">
        <v>195</v>
      </c>
      <c r="C23" s="217"/>
      <c r="D23" s="175"/>
      <c r="E23" s="176"/>
      <c r="F23" s="218"/>
      <c r="G23" s="218"/>
      <c r="H23" s="218"/>
      <c r="I23" s="218"/>
      <c r="J23" s="218"/>
      <c r="K23" s="253"/>
      <c r="L23" s="235"/>
      <c r="M23" s="235"/>
      <c r="N23" s="235"/>
      <c r="O23" s="235"/>
      <c r="P23" s="235"/>
      <c r="Q23" s="235"/>
    </row>
    <row r="24" spans="1:17" s="178" customFormat="1" ht="25.5">
      <c r="A24" s="156">
        <v>10</v>
      </c>
      <c r="B24" s="138" t="s">
        <v>40</v>
      </c>
      <c r="C24" s="196" t="s">
        <v>69</v>
      </c>
      <c r="D24" s="175"/>
      <c r="E24" s="161" t="s">
        <v>39</v>
      </c>
      <c r="F24" s="211"/>
      <c r="G24" s="211"/>
      <c r="H24" s="211">
        <v>-7</v>
      </c>
      <c r="I24" s="211"/>
      <c r="J24" s="211">
        <v>-7</v>
      </c>
      <c r="K24" s="256"/>
      <c r="L24" s="257"/>
      <c r="M24" s="257"/>
      <c r="N24" s="257"/>
      <c r="O24" s="257"/>
      <c r="P24" s="257"/>
      <c r="Q24" s="212">
        <f>+SUM(L24:O24)</f>
        <v>0</v>
      </c>
    </row>
    <row r="25" spans="1:17" s="178" customFormat="1" ht="12.75">
      <c r="A25" s="12"/>
      <c r="B25" s="226"/>
      <c r="C25" s="175"/>
      <c r="D25" s="175"/>
      <c r="E25" s="26"/>
      <c r="F25" s="227"/>
      <c r="G25" s="227"/>
      <c r="H25" s="227"/>
      <c r="I25" s="227"/>
      <c r="J25" s="227"/>
      <c r="K25" s="193"/>
      <c r="L25" s="235"/>
      <c r="M25" s="235"/>
      <c r="N25" s="235"/>
      <c r="O25" s="235"/>
      <c r="P25" s="235"/>
      <c r="Q25" s="235"/>
    </row>
    <row r="26" spans="1:17" s="178" customFormat="1" ht="13.5" thickBot="1">
      <c r="A26" s="12"/>
      <c r="B26" s="296" t="s">
        <v>196</v>
      </c>
      <c r="C26" s="296"/>
      <c r="D26" s="20"/>
      <c r="E26" s="26"/>
      <c r="F26" s="31">
        <f>SUM(F23:F24)</f>
        <v>0</v>
      </c>
      <c r="G26" s="31">
        <f>SUM(G23:G24)</f>
        <v>0</v>
      </c>
      <c r="H26" s="31">
        <f>SUM(H23:H24)</f>
        <v>-7</v>
      </c>
      <c r="I26" s="31">
        <f>SUM(I23:I24)</f>
        <v>0</v>
      </c>
      <c r="J26" s="31">
        <f>SUM(J23:J24)</f>
        <v>-7</v>
      </c>
      <c r="K26" s="193"/>
      <c r="L26" s="110">
        <f aca="true" t="shared" si="3" ref="L26:Q26">+L24</f>
        <v>0</v>
      </c>
      <c r="M26" s="110">
        <f t="shared" si="3"/>
        <v>0</v>
      </c>
      <c r="N26" s="110">
        <f t="shared" si="3"/>
        <v>0</v>
      </c>
      <c r="O26" s="110">
        <f t="shared" si="3"/>
        <v>0</v>
      </c>
      <c r="P26" s="110">
        <f t="shared" si="3"/>
        <v>0</v>
      </c>
      <c r="Q26" s="110">
        <f t="shared" si="3"/>
        <v>0</v>
      </c>
    </row>
    <row r="27" spans="1:17" s="178" customFormat="1" ht="12.75">
      <c r="A27" s="12"/>
      <c r="B27" s="3"/>
      <c r="C27" s="3"/>
      <c r="D27" s="20"/>
      <c r="E27" s="26"/>
      <c r="F27" s="41"/>
      <c r="G27" s="41"/>
      <c r="H27" s="41"/>
      <c r="I27" s="41"/>
      <c r="J27" s="41"/>
      <c r="K27" s="193"/>
      <c r="L27" s="111"/>
      <c r="M27" s="111"/>
      <c r="N27" s="111"/>
      <c r="O27" s="111"/>
      <c r="P27" s="111"/>
      <c r="Q27" s="111"/>
    </row>
    <row r="28" spans="2:17" s="178" customFormat="1" ht="12.75">
      <c r="B28" s="205" t="s">
        <v>27</v>
      </c>
      <c r="D28" s="174"/>
      <c r="E28" s="208"/>
      <c r="F28" s="209"/>
      <c r="G28" s="209"/>
      <c r="H28" s="209"/>
      <c r="I28" s="209"/>
      <c r="J28" s="209"/>
      <c r="L28" s="229"/>
      <c r="M28" s="229"/>
      <c r="N28" s="229"/>
      <c r="O28" s="229"/>
      <c r="P28" s="229"/>
      <c r="Q28" s="229"/>
    </row>
    <row r="29" spans="1:17" s="178" customFormat="1" ht="20.25" customHeight="1">
      <c r="A29" s="178">
        <v>11</v>
      </c>
      <c r="B29" s="173" t="s">
        <v>197</v>
      </c>
      <c r="C29" s="173" t="s">
        <v>244</v>
      </c>
      <c r="D29" s="210"/>
      <c r="E29" s="208"/>
      <c r="F29" s="195">
        <v>10</v>
      </c>
      <c r="G29" s="195"/>
      <c r="H29" s="195"/>
      <c r="I29" s="195"/>
      <c r="J29" s="211"/>
      <c r="L29" s="180"/>
      <c r="M29" s="180"/>
      <c r="N29" s="180"/>
      <c r="O29" s="180"/>
      <c r="P29" s="180"/>
      <c r="Q29" s="180">
        <f>+SUM(L29:O29)</f>
        <v>0</v>
      </c>
    </row>
    <row r="30" spans="4:17" s="178" customFormat="1" ht="12.75" customHeight="1">
      <c r="D30" s="174"/>
      <c r="E30" s="189"/>
      <c r="F30" s="30"/>
      <c r="G30" s="30"/>
      <c r="H30" s="30"/>
      <c r="I30" s="30"/>
      <c r="J30" s="30"/>
      <c r="L30" s="190"/>
      <c r="M30" s="190"/>
      <c r="N30" s="190"/>
      <c r="O30" s="190"/>
      <c r="P30" s="190"/>
      <c r="Q30" s="190"/>
    </row>
    <row r="31" spans="2:17" s="174" customFormat="1" ht="13.5" thickBot="1">
      <c r="B31" s="293" t="s">
        <v>28</v>
      </c>
      <c r="C31" s="293"/>
      <c r="D31" s="4"/>
      <c r="E31" s="24"/>
      <c r="F31" s="5">
        <f>SUM(F29:F30)</f>
        <v>10</v>
      </c>
      <c r="G31" s="5">
        <f>SUM(G29:G30)</f>
        <v>0</v>
      </c>
      <c r="H31" s="5">
        <f>SUM(H29:H30)</f>
        <v>0</v>
      </c>
      <c r="I31" s="5">
        <f>SUM(I29:I30)</f>
        <v>0</v>
      </c>
      <c r="J31" s="5">
        <f>SUM(J29:J30)</f>
        <v>0</v>
      </c>
      <c r="L31" s="110">
        <f aca="true" t="shared" si="4" ref="L31:Q31">SUM(L29:L30)</f>
        <v>0</v>
      </c>
      <c r="M31" s="110">
        <f t="shared" si="4"/>
        <v>0</v>
      </c>
      <c r="N31" s="110">
        <f t="shared" si="4"/>
        <v>0</v>
      </c>
      <c r="O31" s="110">
        <f t="shared" si="4"/>
        <v>0</v>
      </c>
      <c r="P31" s="110">
        <f t="shared" si="4"/>
        <v>0</v>
      </c>
      <c r="Q31" s="110">
        <f t="shared" si="4"/>
        <v>0</v>
      </c>
    </row>
    <row r="32" spans="1:17" s="178" customFormat="1" ht="12.75">
      <c r="A32" s="12"/>
      <c r="B32" s="3"/>
      <c r="C32" s="3"/>
      <c r="D32" s="20"/>
      <c r="E32" s="26"/>
      <c r="F32" s="41"/>
      <c r="G32" s="41"/>
      <c r="H32" s="41"/>
      <c r="I32" s="41"/>
      <c r="J32" s="41"/>
      <c r="K32" s="193"/>
      <c r="L32" s="111"/>
      <c r="M32" s="111"/>
      <c r="N32" s="111"/>
      <c r="O32" s="111"/>
      <c r="P32" s="111"/>
      <c r="Q32" s="111"/>
    </row>
    <row r="33" spans="1:17" s="174" customFormat="1" ht="13.5" customHeight="1" thickBot="1">
      <c r="A33" s="15"/>
      <c r="B33" s="293" t="s">
        <v>151</v>
      </c>
      <c r="C33" s="293"/>
      <c r="D33" s="4"/>
      <c r="E33" s="25"/>
      <c r="F33" s="5">
        <f>F21+F16+F26+F31</f>
        <v>13</v>
      </c>
      <c r="G33" s="5">
        <f>G21+G16+G26+G31</f>
        <v>-154</v>
      </c>
      <c r="H33" s="5">
        <f>H21+H16+H26+H31</f>
        <v>-172</v>
      </c>
      <c r="I33" s="5">
        <f>I21+I16+I26+I31</f>
        <v>5</v>
      </c>
      <c r="J33" s="5" t="e">
        <f>+#REF!+J21+J16+J26</f>
        <v>#REF!</v>
      </c>
      <c r="K33" s="193"/>
      <c r="L33" s="110">
        <f aca="true" t="shared" si="5" ref="L33:Q33">L21+L16+L26+L31</f>
        <v>0</v>
      </c>
      <c r="M33" s="110">
        <f t="shared" si="5"/>
        <v>0</v>
      </c>
      <c r="N33" s="110">
        <f t="shared" si="5"/>
        <v>0</v>
      </c>
      <c r="O33" s="110">
        <f t="shared" si="5"/>
        <v>0</v>
      </c>
      <c r="P33" s="110">
        <f t="shared" si="5"/>
        <v>0</v>
      </c>
      <c r="Q33" s="110">
        <f t="shared" si="5"/>
        <v>0</v>
      </c>
    </row>
    <row r="34" spans="1:17" s="174" customFormat="1" ht="13.5" customHeight="1">
      <c r="A34" s="15"/>
      <c r="B34" s="4"/>
      <c r="C34" s="4"/>
      <c r="D34" s="4"/>
      <c r="E34" s="25"/>
      <c r="F34" s="14"/>
      <c r="G34" s="14"/>
      <c r="H34" s="14"/>
      <c r="I34" s="14"/>
      <c r="J34" s="14"/>
      <c r="K34" s="193"/>
      <c r="L34" s="111"/>
      <c r="M34" s="111"/>
      <c r="N34" s="111"/>
      <c r="O34" s="111"/>
      <c r="P34" s="111"/>
      <c r="Q34" s="111"/>
    </row>
    <row r="35" spans="2:17" s="174" customFormat="1" ht="15" customHeight="1" hidden="1" thickBot="1">
      <c r="B35" s="293" t="s">
        <v>2</v>
      </c>
      <c r="C35" s="293"/>
      <c r="D35" s="4"/>
      <c r="E35" s="25"/>
      <c r="F35" s="5">
        <f>F5+F33</f>
        <v>3846</v>
      </c>
      <c r="G35" s="5">
        <f>G5+G33</f>
        <v>3692</v>
      </c>
      <c r="H35" s="5">
        <f>H5+H33</f>
        <v>3520</v>
      </c>
      <c r="I35" s="5">
        <f>I5+I33</f>
        <v>3525</v>
      </c>
      <c r="J35" s="14"/>
      <c r="L35" s="111"/>
      <c r="M35" s="111"/>
      <c r="N35" s="111"/>
      <c r="O35" s="111"/>
      <c r="P35" s="111"/>
      <c r="Q35" s="111"/>
    </row>
    <row r="36" spans="1:17" s="178" customFormat="1" ht="12.75" hidden="1">
      <c r="A36" s="12"/>
      <c r="D36" s="174"/>
      <c r="E36" s="26"/>
      <c r="F36" s="30"/>
      <c r="G36" s="30"/>
      <c r="H36" s="30"/>
      <c r="I36" s="30"/>
      <c r="J36" s="30"/>
      <c r="K36" s="193"/>
      <c r="L36" s="258"/>
      <c r="M36" s="258"/>
      <c r="N36" s="258"/>
      <c r="O36" s="258"/>
      <c r="P36" s="258"/>
      <c r="Q36" s="258"/>
    </row>
    <row r="37" spans="1:17" s="178" customFormat="1" ht="15.75" customHeight="1">
      <c r="A37" s="12"/>
      <c r="B37" s="191" t="s">
        <v>252</v>
      </c>
      <c r="D37" s="174"/>
      <c r="E37" s="176"/>
      <c r="F37" s="130">
        <v>3</v>
      </c>
      <c r="G37" s="130">
        <v>-304</v>
      </c>
      <c r="H37" s="130">
        <v>-2</v>
      </c>
      <c r="I37" s="130">
        <v>0</v>
      </c>
      <c r="J37" s="14" t="e">
        <f>I37+J33</f>
        <v>#REF!</v>
      </c>
      <c r="K37" s="14"/>
      <c r="L37" s="193"/>
      <c r="M37" s="193"/>
      <c r="N37" s="193"/>
      <c r="O37" s="193"/>
      <c r="P37" s="193"/>
      <c r="Q37" s="193"/>
    </row>
    <row r="38" spans="1:17" s="178" customFormat="1" ht="12.75">
      <c r="A38" s="12"/>
      <c r="B38" s="198" t="s">
        <v>90</v>
      </c>
      <c r="C38" s="123"/>
      <c r="D38" s="174"/>
      <c r="E38" s="176"/>
      <c r="F38" s="130">
        <f>F33-F37</f>
        <v>10</v>
      </c>
      <c r="G38" s="130">
        <f>G33-G37</f>
        <v>150</v>
      </c>
      <c r="H38" s="130">
        <f>H33-H37</f>
        <v>-170</v>
      </c>
      <c r="I38" s="130">
        <f>I33-I37</f>
        <v>5</v>
      </c>
      <c r="J38" s="14">
        <v>3418.635</v>
      </c>
      <c r="K38" s="193"/>
      <c r="L38" s="193"/>
      <c r="M38" s="193"/>
      <c r="N38" s="193"/>
      <c r="O38" s="193"/>
      <c r="P38" s="193"/>
      <c r="Q38" s="193"/>
    </row>
    <row r="39" spans="1:17" s="178" customFormat="1" ht="12.75">
      <c r="A39" s="12"/>
      <c r="D39" s="174"/>
      <c r="E39" s="26"/>
      <c r="K39" s="193"/>
      <c r="L39" s="193"/>
      <c r="M39" s="193"/>
      <c r="N39" s="193"/>
      <c r="O39" s="193"/>
      <c r="P39" s="193"/>
      <c r="Q39" s="193"/>
    </row>
    <row r="40" spans="1:17" s="178" customFormat="1" ht="12.75">
      <c r="A40" s="12"/>
      <c r="B40" s="221"/>
      <c r="C40" s="2" t="s">
        <v>184</v>
      </c>
      <c r="D40" s="174"/>
      <c r="E40" s="26"/>
      <c r="K40" s="193"/>
      <c r="L40" s="193"/>
      <c r="M40" s="193"/>
      <c r="N40" s="193"/>
      <c r="O40" s="193"/>
      <c r="P40" s="193"/>
      <c r="Q40" s="193"/>
    </row>
    <row r="41" spans="1:17" s="178" customFormat="1" ht="12.75">
      <c r="A41" s="12"/>
      <c r="D41" s="174"/>
      <c r="E41" s="26"/>
      <c r="K41" s="193"/>
      <c r="L41" s="193"/>
      <c r="M41" s="193"/>
      <c r="N41" s="193"/>
      <c r="O41" s="193"/>
      <c r="P41" s="193"/>
      <c r="Q41" s="193"/>
    </row>
    <row r="42" spans="1:17" s="178" customFormat="1" ht="12.75">
      <c r="A42" s="12"/>
      <c r="C42" s="13" t="s">
        <v>187</v>
      </c>
      <c r="D42" s="174"/>
      <c r="E42" s="84" t="s">
        <v>168</v>
      </c>
      <c r="F42" s="83" t="s">
        <v>34</v>
      </c>
      <c r="G42" s="81" t="s">
        <v>31</v>
      </c>
      <c r="H42" s="83" t="s">
        <v>32</v>
      </c>
      <c r="I42" s="83" t="s">
        <v>147</v>
      </c>
      <c r="J42" s="83" t="s">
        <v>147</v>
      </c>
      <c r="K42" s="174"/>
      <c r="L42" s="48" t="s">
        <v>169</v>
      </c>
      <c r="M42" s="193"/>
      <c r="N42" s="193"/>
      <c r="O42" s="193"/>
      <c r="P42" s="193"/>
      <c r="Q42" s="193"/>
    </row>
    <row r="43" spans="1:17" s="178" customFormat="1" ht="12.75">
      <c r="A43" s="12"/>
      <c r="C43" s="13"/>
      <c r="D43" s="174"/>
      <c r="E43" s="222" t="s">
        <v>176</v>
      </c>
      <c r="F43" s="223">
        <f>F8+F9</f>
        <v>0</v>
      </c>
      <c r="G43" s="223">
        <f>G8+G9</f>
        <v>-50</v>
      </c>
      <c r="H43" s="223">
        <f>H8+H9</f>
        <v>-150</v>
      </c>
      <c r="I43" s="223">
        <f>I8+I9</f>
        <v>0</v>
      </c>
      <c r="J43" s="223">
        <f>J8+J9</f>
        <v>0</v>
      </c>
      <c r="K43" s="224"/>
      <c r="L43" s="80">
        <f>SUM(F43:I43)</f>
        <v>-200</v>
      </c>
      <c r="M43" s="193"/>
      <c r="N43" s="193"/>
      <c r="O43" s="193"/>
      <c r="P43" s="193"/>
      <c r="Q43" s="193"/>
    </row>
    <row r="44" spans="1:17" s="178" customFormat="1" ht="12.75">
      <c r="A44" s="12"/>
      <c r="C44" s="13"/>
      <c r="D44" s="174"/>
      <c r="E44" s="222" t="s">
        <v>212</v>
      </c>
      <c r="F44" s="223">
        <f>F11+F14</f>
        <v>-55</v>
      </c>
      <c r="G44" s="223">
        <f>G11+G14</f>
        <v>-100</v>
      </c>
      <c r="H44" s="223">
        <f>H11+H14</f>
        <v>0</v>
      </c>
      <c r="I44" s="223">
        <f>I11+I14</f>
        <v>0</v>
      </c>
      <c r="J44" s="223">
        <f>J11+J14</f>
        <v>0</v>
      </c>
      <c r="K44" s="224"/>
      <c r="L44" s="80">
        <f>SUM(F44:I44)</f>
        <v>-155</v>
      </c>
      <c r="M44" s="193"/>
      <c r="N44" s="193"/>
      <c r="O44" s="193"/>
      <c r="P44" s="193"/>
      <c r="Q44" s="193"/>
    </row>
    <row r="45" spans="1:17" s="178" customFormat="1" ht="12.75">
      <c r="A45" s="12"/>
      <c r="C45" s="13"/>
      <c r="D45" s="174"/>
      <c r="E45" s="222" t="s">
        <v>213</v>
      </c>
      <c r="F45" s="223">
        <f>F10+F12++F13</f>
        <v>-33</v>
      </c>
      <c r="G45" s="223">
        <f>G10+G12++G13</f>
        <v>-29</v>
      </c>
      <c r="H45" s="223">
        <f>H10+H12++H13</f>
        <v>-20</v>
      </c>
      <c r="I45" s="223">
        <f>I10+I12++I13</f>
        <v>0</v>
      </c>
      <c r="J45" s="223" t="e">
        <f>J10+#REF!+J12+J13+#REF!</f>
        <v>#REF!</v>
      </c>
      <c r="K45" s="224"/>
      <c r="L45" s="80">
        <f>SUM(F45:I45)</f>
        <v>-82</v>
      </c>
      <c r="M45" s="193"/>
      <c r="N45" s="193"/>
      <c r="O45" s="193"/>
      <c r="P45" s="193"/>
      <c r="Q45" s="193"/>
    </row>
    <row r="46" spans="1:17" s="178" customFormat="1" ht="12.75">
      <c r="A46" s="12"/>
      <c r="C46" s="13"/>
      <c r="D46" s="174"/>
      <c r="E46" s="48" t="s">
        <v>169</v>
      </c>
      <c r="F46" s="82">
        <f>SUM(F43:F45)</f>
        <v>-88</v>
      </c>
      <c r="G46" s="79">
        <f aca="true" t="shared" si="6" ref="G46:L46">SUM(G43:G45)</f>
        <v>-179</v>
      </c>
      <c r="H46" s="82">
        <f t="shared" si="6"/>
        <v>-170</v>
      </c>
      <c r="I46" s="82">
        <f t="shared" si="6"/>
        <v>0</v>
      </c>
      <c r="J46" s="82" t="e">
        <f t="shared" si="6"/>
        <v>#REF!</v>
      </c>
      <c r="K46" s="41"/>
      <c r="L46" s="82">
        <f t="shared" si="6"/>
        <v>-437</v>
      </c>
      <c r="M46" s="193"/>
      <c r="N46" s="193"/>
      <c r="O46" s="193"/>
      <c r="P46" s="193"/>
      <c r="Q46" s="193"/>
    </row>
    <row r="47" spans="1:17" s="178" customFormat="1" ht="12.75">
      <c r="A47" s="12"/>
      <c r="C47" s="13"/>
      <c r="D47" s="174"/>
      <c r="E47" s="25"/>
      <c r="M47" s="193"/>
      <c r="N47" s="193"/>
      <c r="O47" s="193"/>
      <c r="P47" s="193"/>
      <c r="Q47" s="193"/>
    </row>
    <row r="48" spans="1:17" s="178" customFormat="1" ht="12.75">
      <c r="A48" s="12"/>
      <c r="C48" s="13" t="s">
        <v>195</v>
      </c>
      <c r="D48" s="174"/>
      <c r="E48" s="84" t="s">
        <v>168</v>
      </c>
      <c r="F48" s="83" t="s">
        <v>34</v>
      </c>
      <c r="G48" s="81" t="s">
        <v>31</v>
      </c>
      <c r="H48" s="83" t="s">
        <v>32</v>
      </c>
      <c r="I48" s="83" t="s">
        <v>147</v>
      </c>
      <c r="J48" s="83" t="s">
        <v>147</v>
      </c>
      <c r="K48" s="174"/>
      <c r="L48" s="48" t="s">
        <v>169</v>
      </c>
      <c r="M48" s="193"/>
      <c r="N48" s="193"/>
      <c r="O48" s="193"/>
      <c r="P48" s="193"/>
      <c r="Q48" s="193"/>
    </row>
    <row r="49" spans="1:17" s="178" customFormat="1" ht="12.75">
      <c r="A49" s="12"/>
      <c r="C49" s="13"/>
      <c r="D49" s="174"/>
      <c r="E49" s="222" t="s">
        <v>176</v>
      </c>
      <c r="F49" s="223"/>
      <c r="G49" s="223"/>
      <c r="H49" s="223"/>
      <c r="I49" s="223"/>
      <c r="J49" s="223"/>
      <c r="K49" s="224"/>
      <c r="L49" s="80">
        <f>SUM(F49:I49)</f>
        <v>0</v>
      </c>
      <c r="M49" s="193"/>
      <c r="N49" s="193"/>
      <c r="O49" s="193"/>
      <c r="P49" s="193"/>
      <c r="Q49" s="193"/>
    </row>
    <row r="50" spans="1:17" s="178" customFormat="1" ht="12.75">
      <c r="A50" s="12"/>
      <c r="C50" s="13"/>
      <c r="D50" s="174"/>
      <c r="E50" s="222" t="s">
        <v>212</v>
      </c>
      <c r="F50" s="223">
        <f>F24</f>
        <v>0</v>
      </c>
      <c r="G50" s="223">
        <f>G24</f>
        <v>0</v>
      </c>
      <c r="H50" s="223">
        <f>H24</f>
        <v>-7</v>
      </c>
      <c r="I50" s="223">
        <f>I24</f>
        <v>0</v>
      </c>
      <c r="J50" s="223">
        <f>J24</f>
        <v>-7</v>
      </c>
      <c r="K50" s="224"/>
      <c r="L50" s="80">
        <f>SUM(F50:I50)</f>
        <v>-7</v>
      </c>
      <c r="M50" s="193"/>
      <c r="N50" s="193"/>
      <c r="O50" s="193"/>
      <c r="P50" s="193"/>
      <c r="Q50" s="193"/>
    </row>
    <row r="51" spans="1:17" s="178" customFormat="1" ht="12.75">
      <c r="A51" s="12"/>
      <c r="C51" s="13"/>
      <c r="D51" s="174"/>
      <c r="E51" s="222" t="s">
        <v>213</v>
      </c>
      <c r="F51" s="223"/>
      <c r="G51" s="223"/>
      <c r="H51" s="223"/>
      <c r="I51" s="223"/>
      <c r="J51" s="223"/>
      <c r="K51" s="224"/>
      <c r="L51" s="80">
        <f>SUM(F51:I51)</f>
        <v>0</v>
      </c>
      <c r="M51" s="193"/>
      <c r="N51" s="193"/>
      <c r="O51" s="193"/>
      <c r="P51" s="193"/>
      <c r="Q51" s="193"/>
    </row>
    <row r="52" spans="1:17" s="178" customFormat="1" ht="12.75">
      <c r="A52" s="12"/>
      <c r="C52" s="13"/>
      <c r="D52" s="174"/>
      <c r="E52" s="48" t="s">
        <v>169</v>
      </c>
      <c r="F52" s="82">
        <f>SUM(F49:F51)</f>
        <v>0</v>
      </c>
      <c r="G52" s="79">
        <f>SUM(G49:G51)</f>
        <v>0</v>
      </c>
      <c r="H52" s="82">
        <f>SUM(H49:H51)</f>
        <v>-7</v>
      </c>
      <c r="I52" s="82">
        <f>SUM(I49:I51)</f>
        <v>0</v>
      </c>
      <c r="J52" s="82">
        <f>SUM(J49:J51)</f>
        <v>-7</v>
      </c>
      <c r="K52" s="41"/>
      <c r="L52" s="82">
        <f>SUM(L49:L51)</f>
        <v>-7</v>
      </c>
      <c r="M52" s="193"/>
      <c r="N52" s="193"/>
      <c r="O52" s="193"/>
      <c r="P52" s="193"/>
      <c r="Q52" s="193"/>
    </row>
    <row r="53" spans="1:17" s="178" customFormat="1" ht="12.75">
      <c r="A53" s="12"/>
      <c r="C53" s="13"/>
      <c r="D53" s="174"/>
      <c r="E53" s="25"/>
      <c r="M53" s="193"/>
      <c r="N53" s="193"/>
      <c r="O53" s="193"/>
      <c r="P53" s="193"/>
      <c r="Q53" s="193"/>
    </row>
    <row r="54" spans="1:17" s="178" customFormat="1" ht="12.75">
      <c r="A54" s="12"/>
      <c r="C54" s="13" t="s">
        <v>8</v>
      </c>
      <c r="D54" s="174"/>
      <c r="E54" s="84" t="s">
        <v>168</v>
      </c>
      <c r="F54" s="83" t="s">
        <v>34</v>
      </c>
      <c r="G54" s="81" t="s">
        <v>31</v>
      </c>
      <c r="H54" s="83" t="s">
        <v>32</v>
      </c>
      <c r="I54" s="83" t="s">
        <v>147</v>
      </c>
      <c r="J54" s="83" t="s">
        <v>147</v>
      </c>
      <c r="K54" s="174"/>
      <c r="L54" s="48" t="s">
        <v>169</v>
      </c>
      <c r="M54" s="193"/>
      <c r="N54" s="193"/>
      <c r="O54" s="193"/>
      <c r="P54" s="193"/>
      <c r="Q54" s="193"/>
    </row>
    <row r="55" spans="1:17" s="178" customFormat="1" ht="12.75">
      <c r="A55" s="12"/>
      <c r="D55" s="174"/>
      <c r="E55" s="222" t="s">
        <v>176</v>
      </c>
      <c r="F55" s="223"/>
      <c r="G55" s="223"/>
      <c r="H55" s="223"/>
      <c r="I55" s="223"/>
      <c r="J55" s="223"/>
      <c r="K55" s="224"/>
      <c r="L55" s="80">
        <f>SUM(F55:I55)</f>
        <v>0</v>
      </c>
      <c r="M55" s="193"/>
      <c r="N55" s="193"/>
      <c r="O55" s="193"/>
      <c r="P55" s="193"/>
      <c r="Q55" s="193"/>
    </row>
    <row r="56" spans="1:17" s="178" customFormat="1" ht="12.75">
      <c r="A56" s="12"/>
      <c r="D56" s="174"/>
      <c r="E56" s="222" t="s">
        <v>212</v>
      </c>
      <c r="F56" s="223"/>
      <c r="G56" s="223"/>
      <c r="H56" s="223"/>
      <c r="I56" s="223"/>
      <c r="J56" s="223"/>
      <c r="K56" s="224"/>
      <c r="L56" s="80">
        <f>SUM(F56:I56)</f>
        <v>0</v>
      </c>
      <c r="M56" s="193"/>
      <c r="N56" s="193"/>
      <c r="O56" s="193"/>
      <c r="P56" s="193"/>
      <c r="Q56" s="193"/>
    </row>
    <row r="57" spans="1:17" s="178" customFormat="1" ht="12.75">
      <c r="A57" s="12"/>
      <c r="D57" s="174"/>
      <c r="E57" s="222" t="s">
        <v>213</v>
      </c>
      <c r="F57" s="223"/>
      <c r="G57" s="223"/>
      <c r="H57" s="223"/>
      <c r="I57" s="223"/>
      <c r="J57" s="223"/>
      <c r="K57" s="224"/>
      <c r="L57" s="80">
        <f>SUM(F57:I57)</f>
        <v>0</v>
      </c>
      <c r="M57" s="193"/>
      <c r="N57" s="193"/>
      <c r="O57" s="193"/>
      <c r="P57" s="193"/>
      <c r="Q57" s="193"/>
    </row>
    <row r="58" spans="1:17" s="178" customFormat="1" ht="12.75">
      <c r="A58" s="12"/>
      <c r="D58" s="174"/>
      <c r="E58" s="48" t="s">
        <v>169</v>
      </c>
      <c r="F58" s="82">
        <f>SUM(F55:F57)</f>
        <v>0</v>
      </c>
      <c r="G58" s="79">
        <f>SUM(G55:G57)</f>
        <v>0</v>
      </c>
      <c r="H58" s="82">
        <f>SUM(H55:H57)</f>
        <v>0</v>
      </c>
      <c r="I58" s="82">
        <f>SUM(I55:I57)</f>
        <v>0</v>
      </c>
      <c r="J58" s="82">
        <f>SUM(J55:J57)</f>
        <v>0</v>
      </c>
      <c r="K58" s="41"/>
      <c r="L58" s="82">
        <f>SUM(L55:L57)</f>
        <v>0</v>
      </c>
      <c r="M58" s="193"/>
      <c r="N58" s="193"/>
      <c r="O58" s="193"/>
      <c r="P58" s="193"/>
      <c r="Q58" s="193"/>
    </row>
    <row r="59" spans="1:17" s="178" customFormat="1" ht="12.75">
      <c r="A59" s="12"/>
      <c r="D59" s="174"/>
      <c r="E59" s="26"/>
      <c r="K59" s="193"/>
      <c r="L59" s="193"/>
      <c r="M59" s="193"/>
      <c r="N59" s="193"/>
      <c r="O59" s="193"/>
      <c r="P59" s="193"/>
      <c r="Q59" s="193"/>
    </row>
    <row r="60" spans="1:17" s="178" customFormat="1" ht="12.75">
      <c r="A60" s="12"/>
      <c r="D60" s="174"/>
      <c r="E60" s="26"/>
      <c r="K60" s="193"/>
      <c r="L60" s="193"/>
      <c r="M60" s="193"/>
      <c r="N60" s="193"/>
      <c r="O60" s="193"/>
      <c r="P60" s="193"/>
      <c r="Q60" s="193"/>
    </row>
    <row r="61" spans="1:17" s="178" customFormat="1" ht="12.75">
      <c r="A61" s="12"/>
      <c r="D61" s="174"/>
      <c r="E61" s="26"/>
      <c r="K61" s="193"/>
      <c r="L61" s="193"/>
      <c r="M61" s="193"/>
      <c r="N61" s="193"/>
      <c r="O61" s="193"/>
      <c r="P61" s="193"/>
      <c r="Q61" s="193"/>
    </row>
    <row r="62" spans="1:17" s="178" customFormat="1" ht="12.75">
      <c r="A62" s="12"/>
      <c r="D62" s="174"/>
      <c r="E62" s="26"/>
      <c r="K62" s="193"/>
      <c r="L62" s="193"/>
      <c r="M62" s="193"/>
      <c r="N62" s="193"/>
      <c r="O62" s="193"/>
      <c r="P62" s="193"/>
      <c r="Q62" s="193"/>
    </row>
    <row r="63" spans="1:17" s="178" customFormat="1" ht="12.75">
      <c r="A63" s="12"/>
      <c r="D63" s="174"/>
      <c r="E63" s="26"/>
      <c r="K63" s="193"/>
      <c r="L63" s="193"/>
      <c r="M63" s="193"/>
      <c r="N63" s="193"/>
      <c r="O63" s="193"/>
      <c r="P63" s="193"/>
      <c r="Q63" s="193"/>
    </row>
    <row r="64" spans="1:17" s="178" customFormat="1" ht="12.75">
      <c r="A64" s="12"/>
      <c r="D64" s="174"/>
      <c r="E64" s="26"/>
      <c r="K64" s="193"/>
      <c r="L64" s="193"/>
      <c r="M64" s="193"/>
      <c r="N64" s="193"/>
      <c r="O64" s="193"/>
      <c r="P64" s="193"/>
      <c r="Q64" s="193"/>
    </row>
    <row r="65" spans="1:17" s="178" customFormat="1" ht="12.75">
      <c r="A65" s="12"/>
      <c r="D65" s="174"/>
      <c r="E65" s="26"/>
      <c r="K65" s="193"/>
      <c r="L65" s="193"/>
      <c r="M65" s="193"/>
      <c r="N65" s="193"/>
      <c r="O65" s="193"/>
      <c r="P65" s="193"/>
      <c r="Q65" s="193"/>
    </row>
    <row r="66" spans="1:17" s="178" customFormat="1" ht="12.75">
      <c r="A66" s="12"/>
      <c r="D66" s="174"/>
      <c r="E66" s="26"/>
      <c r="K66" s="193"/>
      <c r="L66" s="193"/>
      <c r="M66" s="193"/>
      <c r="N66" s="193"/>
      <c r="O66" s="193"/>
      <c r="P66" s="193"/>
      <c r="Q66" s="193"/>
    </row>
    <row r="67" spans="1:17" s="178" customFormat="1" ht="12.75">
      <c r="A67" s="12"/>
      <c r="D67" s="174"/>
      <c r="E67" s="26"/>
      <c r="K67" s="193"/>
      <c r="L67" s="193"/>
      <c r="M67" s="193"/>
      <c r="N67" s="193"/>
      <c r="O67" s="193"/>
      <c r="P67" s="193"/>
      <c r="Q67" s="193"/>
    </row>
    <row r="68" spans="1:17" s="178" customFormat="1" ht="12.75">
      <c r="A68" s="12"/>
      <c r="D68" s="174"/>
      <c r="E68" s="26"/>
      <c r="K68" s="193"/>
      <c r="L68" s="193"/>
      <c r="M68" s="193"/>
      <c r="N68" s="193"/>
      <c r="O68" s="193"/>
      <c r="P68" s="193"/>
      <c r="Q68" s="193"/>
    </row>
    <row r="69" spans="1:17" s="178" customFormat="1" ht="12.75">
      <c r="A69" s="12"/>
      <c r="D69" s="174"/>
      <c r="E69" s="26"/>
      <c r="K69" s="193"/>
      <c r="L69" s="193"/>
      <c r="M69" s="193"/>
      <c r="N69" s="193"/>
      <c r="O69" s="193"/>
      <c r="P69" s="193"/>
      <c r="Q69" s="193"/>
    </row>
    <row r="70" spans="1:17" s="178" customFormat="1" ht="12.75">
      <c r="A70" s="12"/>
      <c r="D70" s="174"/>
      <c r="E70" s="26"/>
      <c r="K70" s="193"/>
      <c r="L70" s="193"/>
      <c r="M70" s="193"/>
      <c r="N70" s="193"/>
      <c r="O70" s="193"/>
      <c r="P70" s="193"/>
      <c r="Q70" s="193"/>
    </row>
    <row r="71" spans="1:17" s="178" customFormat="1" ht="12.75">
      <c r="A71" s="12"/>
      <c r="D71" s="174"/>
      <c r="E71" s="26"/>
      <c r="K71" s="193"/>
      <c r="L71" s="193"/>
      <c r="M71" s="193"/>
      <c r="N71" s="193"/>
      <c r="O71" s="193"/>
      <c r="P71" s="193"/>
      <c r="Q71" s="193"/>
    </row>
    <row r="72" spans="1:17" s="178" customFormat="1" ht="12.75">
      <c r="A72" s="12"/>
      <c r="D72" s="174"/>
      <c r="E72" s="26"/>
      <c r="K72" s="193"/>
      <c r="L72" s="193"/>
      <c r="M72" s="193"/>
      <c r="N72" s="193"/>
      <c r="O72" s="193"/>
      <c r="P72" s="193"/>
      <c r="Q72" s="193"/>
    </row>
    <row r="73" spans="1:17" s="178" customFormat="1" ht="12.75">
      <c r="A73" s="12"/>
      <c r="D73" s="174"/>
      <c r="E73" s="26"/>
      <c r="K73" s="193"/>
      <c r="L73" s="193"/>
      <c r="M73" s="193"/>
      <c r="N73" s="193"/>
      <c r="O73" s="193"/>
      <c r="P73" s="193"/>
      <c r="Q73" s="193"/>
    </row>
    <row r="74" spans="1:17" s="178" customFormat="1" ht="12.75">
      <c r="A74" s="12"/>
      <c r="D74" s="174"/>
      <c r="E74" s="26"/>
      <c r="K74" s="193"/>
      <c r="L74" s="193"/>
      <c r="M74" s="193"/>
      <c r="N74" s="193"/>
      <c r="O74" s="193"/>
      <c r="P74" s="193"/>
      <c r="Q74" s="193"/>
    </row>
    <row r="75" spans="1:17" s="178" customFormat="1" ht="12.75">
      <c r="A75" s="12"/>
      <c r="D75" s="174"/>
      <c r="E75" s="26"/>
      <c r="K75" s="193"/>
      <c r="L75" s="193"/>
      <c r="M75" s="193"/>
      <c r="N75" s="193"/>
      <c r="O75" s="193"/>
      <c r="P75" s="193"/>
      <c r="Q75" s="193"/>
    </row>
    <row r="76" spans="1:17" s="178" customFormat="1" ht="12.75">
      <c r="A76" s="12"/>
      <c r="D76" s="174"/>
      <c r="E76" s="26"/>
      <c r="K76" s="193"/>
      <c r="L76" s="193"/>
      <c r="M76" s="193"/>
      <c r="N76" s="193"/>
      <c r="O76" s="193"/>
      <c r="P76" s="193"/>
      <c r="Q76" s="193"/>
    </row>
    <row r="77" spans="1:17" s="178" customFormat="1" ht="12.75">
      <c r="A77" s="12"/>
      <c r="D77" s="174"/>
      <c r="E77" s="26"/>
      <c r="K77" s="193"/>
      <c r="L77" s="193"/>
      <c r="M77" s="193"/>
      <c r="N77" s="193"/>
      <c r="O77" s="193"/>
      <c r="P77" s="193"/>
      <c r="Q77" s="193"/>
    </row>
    <row r="78" spans="1:17" s="178" customFormat="1" ht="12.75">
      <c r="A78" s="12"/>
      <c r="D78" s="174"/>
      <c r="E78" s="26"/>
      <c r="K78" s="193"/>
      <c r="L78" s="193"/>
      <c r="M78" s="193"/>
      <c r="N78" s="193"/>
      <c r="O78" s="193"/>
      <c r="P78" s="193"/>
      <c r="Q78" s="193"/>
    </row>
    <row r="79" spans="1:17" s="178" customFormat="1" ht="12.75">
      <c r="A79" s="12"/>
      <c r="D79" s="174"/>
      <c r="E79" s="26"/>
      <c r="K79" s="193"/>
      <c r="L79" s="193"/>
      <c r="M79" s="193"/>
      <c r="N79" s="193"/>
      <c r="O79" s="193"/>
      <c r="P79" s="193"/>
      <c r="Q79" s="193"/>
    </row>
    <row r="80" spans="1:17" s="178" customFormat="1" ht="12.75">
      <c r="A80" s="12"/>
      <c r="D80" s="174"/>
      <c r="E80" s="26"/>
      <c r="K80" s="193"/>
      <c r="L80" s="193"/>
      <c r="M80" s="193"/>
      <c r="N80" s="193"/>
      <c r="O80" s="193"/>
      <c r="P80" s="193"/>
      <c r="Q80" s="193"/>
    </row>
    <row r="81" spans="1:17" s="178" customFormat="1" ht="12.75">
      <c r="A81" s="12"/>
      <c r="D81" s="174"/>
      <c r="E81" s="26"/>
      <c r="K81" s="193"/>
      <c r="L81" s="193"/>
      <c r="M81" s="193"/>
      <c r="N81" s="193"/>
      <c r="O81" s="193"/>
      <c r="P81" s="193"/>
      <c r="Q81" s="193"/>
    </row>
    <row r="82" spans="1:17" s="178" customFormat="1" ht="12.75">
      <c r="A82" s="12"/>
      <c r="D82" s="174"/>
      <c r="E82" s="26"/>
      <c r="K82" s="193"/>
      <c r="L82" s="193"/>
      <c r="M82" s="193"/>
      <c r="N82" s="193"/>
      <c r="O82" s="193"/>
      <c r="P82" s="193"/>
      <c r="Q82" s="193"/>
    </row>
    <row r="83" spans="1:17" s="178" customFormat="1" ht="12.75">
      <c r="A83" s="12"/>
      <c r="D83" s="174"/>
      <c r="E83" s="26"/>
      <c r="K83" s="193"/>
      <c r="L83" s="193"/>
      <c r="M83" s="193"/>
      <c r="N83" s="193"/>
      <c r="O83" s="193"/>
      <c r="P83" s="193"/>
      <c r="Q83" s="193"/>
    </row>
    <row r="84" spans="1:17" s="178" customFormat="1" ht="12.75">
      <c r="A84" s="12"/>
      <c r="D84" s="174"/>
      <c r="E84" s="26"/>
      <c r="K84" s="193"/>
      <c r="L84" s="193"/>
      <c r="M84" s="193"/>
      <c r="N84" s="193"/>
      <c r="O84" s="193"/>
      <c r="P84" s="193"/>
      <c r="Q84" s="193"/>
    </row>
    <row r="85" spans="1:17" s="178" customFormat="1" ht="12.75">
      <c r="A85" s="12"/>
      <c r="D85" s="174"/>
      <c r="E85" s="26"/>
      <c r="K85" s="193"/>
      <c r="L85" s="193"/>
      <c r="M85" s="193"/>
      <c r="N85" s="193"/>
      <c r="O85" s="193"/>
      <c r="P85" s="193"/>
      <c r="Q85" s="193"/>
    </row>
    <row r="86" spans="1:17" s="178" customFormat="1" ht="12.75">
      <c r="A86" s="12"/>
      <c r="D86" s="174"/>
      <c r="E86" s="26"/>
      <c r="K86" s="193"/>
      <c r="L86" s="193"/>
      <c r="M86" s="193"/>
      <c r="N86" s="193"/>
      <c r="O86" s="193"/>
      <c r="P86" s="193"/>
      <c r="Q86" s="193"/>
    </row>
    <row r="87" spans="1:17" s="178" customFormat="1" ht="12.75">
      <c r="A87" s="12"/>
      <c r="D87" s="174"/>
      <c r="E87" s="26"/>
      <c r="K87" s="193"/>
      <c r="L87" s="193"/>
      <c r="M87" s="193"/>
      <c r="N87" s="193"/>
      <c r="O87" s="193"/>
      <c r="P87" s="193"/>
      <c r="Q87" s="193"/>
    </row>
    <row r="88" spans="1:17" s="178" customFormat="1" ht="12.75">
      <c r="A88" s="12"/>
      <c r="D88" s="174"/>
      <c r="E88" s="26"/>
      <c r="K88" s="193"/>
      <c r="L88" s="193"/>
      <c r="M88" s="193"/>
      <c r="N88" s="193"/>
      <c r="O88" s="193"/>
      <c r="P88" s="193"/>
      <c r="Q88" s="193"/>
    </row>
    <row r="89" spans="1:17" s="178" customFormat="1" ht="12.75">
      <c r="A89" s="12"/>
      <c r="D89" s="174"/>
      <c r="E89" s="26"/>
      <c r="K89" s="193"/>
      <c r="L89" s="193"/>
      <c r="M89" s="193"/>
      <c r="N89" s="193"/>
      <c r="O89" s="193"/>
      <c r="P89" s="193"/>
      <c r="Q89" s="193"/>
    </row>
    <row r="90" spans="1:17" s="178" customFormat="1" ht="12.75">
      <c r="A90" s="12"/>
      <c r="D90" s="174"/>
      <c r="E90" s="26"/>
      <c r="K90" s="193"/>
      <c r="L90" s="193"/>
      <c r="M90" s="193"/>
      <c r="N90" s="193"/>
      <c r="O90" s="193"/>
      <c r="P90" s="193"/>
      <c r="Q90" s="193"/>
    </row>
    <row r="91" spans="1:17" s="178" customFormat="1" ht="12.75">
      <c r="A91" s="12"/>
      <c r="D91" s="174"/>
      <c r="E91" s="26"/>
      <c r="K91" s="193"/>
      <c r="L91" s="193"/>
      <c r="M91" s="193"/>
      <c r="N91" s="193"/>
      <c r="O91" s="193"/>
      <c r="P91" s="193"/>
      <c r="Q91" s="193"/>
    </row>
    <row r="92" spans="1:17" s="178" customFormat="1" ht="12.75">
      <c r="A92" s="12"/>
      <c r="D92" s="174"/>
      <c r="E92" s="26"/>
      <c r="K92" s="193"/>
      <c r="L92" s="193"/>
      <c r="M92" s="193"/>
      <c r="N92" s="193"/>
      <c r="O92" s="193"/>
      <c r="P92" s="193"/>
      <c r="Q92" s="193"/>
    </row>
    <row r="93" spans="1:17" s="178" customFormat="1" ht="12.75">
      <c r="A93" s="12"/>
      <c r="D93" s="174"/>
      <c r="E93" s="26"/>
      <c r="K93" s="193"/>
      <c r="L93" s="193"/>
      <c r="M93" s="193"/>
      <c r="N93" s="193"/>
      <c r="O93" s="193"/>
      <c r="P93" s="193"/>
      <c r="Q93" s="193"/>
    </row>
    <row r="94" spans="1:17" s="178" customFormat="1" ht="12.75">
      <c r="A94" s="12"/>
      <c r="D94" s="174"/>
      <c r="E94" s="26"/>
      <c r="K94" s="193"/>
      <c r="L94" s="193"/>
      <c r="M94" s="193"/>
      <c r="N94" s="193"/>
      <c r="O94" s="193"/>
      <c r="P94" s="193"/>
      <c r="Q94" s="193"/>
    </row>
    <row r="95" spans="1:17" s="178" customFormat="1" ht="12.75">
      <c r="A95" s="12"/>
      <c r="D95" s="174"/>
      <c r="E95" s="26"/>
      <c r="K95" s="193"/>
      <c r="L95" s="193"/>
      <c r="M95" s="193"/>
      <c r="N95" s="193"/>
      <c r="O95" s="193"/>
      <c r="P95" s="193"/>
      <c r="Q95" s="193"/>
    </row>
    <row r="96" spans="1:17" s="178" customFormat="1" ht="12.75">
      <c r="A96" s="12"/>
      <c r="D96" s="174"/>
      <c r="E96" s="26"/>
      <c r="K96" s="193"/>
      <c r="L96" s="193"/>
      <c r="M96" s="193"/>
      <c r="N96" s="193"/>
      <c r="O96" s="193"/>
      <c r="P96" s="193"/>
      <c r="Q96" s="193"/>
    </row>
    <row r="97" spans="1:17" s="178" customFormat="1" ht="12.75">
      <c r="A97" s="12"/>
      <c r="D97" s="174"/>
      <c r="E97" s="26"/>
      <c r="K97" s="193"/>
      <c r="L97" s="193"/>
      <c r="M97" s="193"/>
      <c r="N97" s="193"/>
      <c r="O97" s="193"/>
      <c r="P97" s="193"/>
      <c r="Q97" s="193"/>
    </row>
    <row r="98" spans="1:17" s="178" customFormat="1" ht="12.75">
      <c r="A98" s="12"/>
      <c r="D98" s="174"/>
      <c r="E98" s="26"/>
      <c r="K98" s="193"/>
      <c r="L98" s="193"/>
      <c r="M98" s="193"/>
      <c r="N98" s="193"/>
      <c r="O98" s="193"/>
      <c r="P98" s="193"/>
      <c r="Q98" s="193"/>
    </row>
    <row r="99" spans="1:17" s="178" customFormat="1" ht="12.75">
      <c r="A99" s="12"/>
      <c r="D99" s="174"/>
      <c r="E99" s="26"/>
      <c r="K99" s="193"/>
      <c r="L99" s="193"/>
      <c r="M99" s="193"/>
      <c r="N99" s="193"/>
      <c r="O99" s="193"/>
      <c r="P99" s="193"/>
      <c r="Q99" s="193"/>
    </row>
    <row r="100" spans="1:17" s="178" customFormat="1" ht="12.75">
      <c r="A100" s="12"/>
      <c r="D100" s="174"/>
      <c r="E100" s="26"/>
      <c r="K100" s="193"/>
      <c r="L100" s="193"/>
      <c r="M100" s="193"/>
      <c r="N100" s="193"/>
      <c r="O100" s="193"/>
      <c r="P100" s="193"/>
      <c r="Q100" s="193"/>
    </row>
    <row r="101" spans="1:17" s="178" customFormat="1" ht="12.75">
      <c r="A101" s="12"/>
      <c r="D101" s="174"/>
      <c r="E101" s="26"/>
      <c r="K101" s="193"/>
      <c r="L101" s="193"/>
      <c r="M101" s="193"/>
      <c r="N101" s="193"/>
      <c r="O101" s="193"/>
      <c r="P101" s="193"/>
      <c r="Q101" s="193"/>
    </row>
    <row r="102" spans="1:17" s="178" customFormat="1" ht="12.75">
      <c r="A102" s="12"/>
      <c r="D102" s="174"/>
      <c r="E102" s="26"/>
      <c r="K102" s="193"/>
      <c r="L102" s="193"/>
      <c r="M102" s="193"/>
      <c r="N102" s="193"/>
      <c r="O102" s="193"/>
      <c r="P102" s="193"/>
      <c r="Q102" s="193"/>
    </row>
    <row r="103" spans="1:17" s="178" customFormat="1" ht="12.75">
      <c r="A103" s="12"/>
      <c r="D103" s="174"/>
      <c r="E103" s="26"/>
      <c r="K103" s="193"/>
      <c r="L103" s="193"/>
      <c r="M103" s="193"/>
      <c r="N103" s="193"/>
      <c r="O103" s="193"/>
      <c r="P103" s="193"/>
      <c r="Q103" s="193"/>
    </row>
    <row r="104" spans="1:17" s="178" customFormat="1" ht="12.75">
      <c r="A104" s="12"/>
      <c r="D104" s="174"/>
      <c r="E104" s="26"/>
      <c r="K104" s="193"/>
      <c r="L104" s="193"/>
      <c r="M104" s="193"/>
      <c r="N104" s="193"/>
      <c r="O104" s="193"/>
      <c r="P104" s="193"/>
      <c r="Q104" s="193"/>
    </row>
    <row r="105" spans="1:17" s="178" customFormat="1" ht="12.75">
      <c r="A105" s="12"/>
      <c r="D105" s="174"/>
      <c r="E105" s="26"/>
      <c r="K105" s="193"/>
      <c r="L105" s="193"/>
      <c r="M105" s="193"/>
      <c r="N105" s="193"/>
      <c r="O105" s="193"/>
      <c r="P105" s="193"/>
      <c r="Q105" s="193"/>
    </row>
    <row r="106" spans="1:17" s="178" customFormat="1" ht="12.75">
      <c r="A106" s="12"/>
      <c r="D106" s="174"/>
      <c r="E106" s="26"/>
      <c r="K106" s="193"/>
      <c r="L106" s="193"/>
      <c r="M106" s="193"/>
      <c r="N106" s="193"/>
      <c r="O106" s="193"/>
      <c r="P106" s="193"/>
      <c r="Q106" s="193"/>
    </row>
    <row r="107" spans="1:17" s="178" customFormat="1" ht="12.75">
      <c r="A107" s="12"/>
      <c r="D107" s="174"/>
      <c r="E107" s="26"/>
      <c r="K107" s="193"/>
      <c r="L107" s="193"/>
      <c r="M107" s="193"/>
      <c r="N107" s="193"/>
      <c r="O107" s="193"/>
      <c r="P107" s="193"/>
      <c r="Q107" s="193"/>
    </row>
    <row r="108" spans="1:17" s="178" customFormat="1" ht="12.75">
      <c r="A108" s="12"/>
      <c r="D108" s="174"/>
      <c r="E108" s="26"/>
      <c r="K108" s="193"/>
      <c r="L108" s="193"/>
      <c r="M108" s="193"/>
      <c r="N108" s="193"/>
      <c r="O108" s="193"/>
      <c r="P108" s="193"/>
      <c r="Q108" s="193"/>
    </row>
    <row r="109" spans="1:17" s="178" customFormat="1" ht="12.75">
      <c r="A109" s="12"/>
      <c r="D109" s="174"/>
      <c r="E109" s="26"/>
      <c r="K109" s="193"/>
      <c r="L109" s="193"/>
      <c r="M109" s="193"/>
      <c r="N109" s="193"/>
      <c r="O109" s="193"/>
      <c r="P109" s="193"/>
      <c r="Q109" s="193"/>
    </row>
    <row r="110" spans="1:17" s="178" customFormat="1" ht="12.75">
      <c r="A110" s="12"/>
      <c r="D110" s="174"/>
      <c r="E110" s="26"/>
      <c r="K110" s="193"/>
      <c r="L110" s="193"/>
      <c r="M110" s="193"/>
      <c r="N110" s="193"/>
      <c r="O110" s="193"/>
      <c r="P110" s="193"/>
      <c r="Q110" s="193"/>
    </row>
    <row r="111" spans="1:17" s="178" customFormat="1" ht="12.75">
      <c r="A111" s="12"/>
      <c r="D111" s="174"/>
      <c r="E111" s="26"/>
      <c r="K111" s="193"/>
      <c r="L111" s="193"/>
      <c r="M111" s="193"/>
      <c r="N111" s="193"/>
      <c r="O111" s="193"/>
      <c r="P111" s="193"/>
      <c r="Q111" s="193"/>
    </row>
    <row r="112" spans="1:17" s="178" customFormat="1" ht="12.75">
      <c r="A112" s="12"/>
      <c r="D112" s="174"/>
      <c r="E112" s="26"/>
      <c r="K112" s="193"/>
      <c r="L112" s="193"/>
      <c r="M112" s="193"/>
      <c r="N112" s="193"/>
      <c r="O112" s="193"/>
      <c r="P112" s="193"/>
      <c r="Q112" s="193"/>
    </row>
    <row r="113" spans="1:17" s="178" customFormat="1" ht="12.75">
      <c r="A113" s="12"/>
      <c r="D113" s="174"/>
      <c r="E113" s="26"/>
      <c r="K113" s="193"/>
      <c r="L113" s="193"/>
      <c r="M113" s="193"/>
      <c r="N113" s="193"/>
      <c r="O113" s="193"/>
      <c r="P113" s="193"/>
      <c r="Q113" s="193"/>
    </row>
    <row r="114" spans="1:17" s="178" customFormat="1" ht="12.75">
      <c r="A114" s="12"/>
      <c r="D114" s="174"/>
      <c r="E114" s="26"/>
      <c r="K114" s="193"/>
      <c r="L114" s="193"/>
      <c r="M114" s="193"/>
      <c r="N114" s="193"/>
      <c r="O114" s="193"/>
      <c r="P114" s="193"/>
      <c r="Q114" s="193"/>
    </row>
    <row r="115" spans="1:17" s="178" customFormat="1" ht="12.75">
      <c r="A115" s="12"/>
      <c r="D115" s="174"/>
      <c r="E115" s="26"/>
      <c r="K115" s="193"/>
      <c r="L115" s="193"/>
      <c r="M115" s="193"/>
      <c r="N115" s="193"/>
      <c r="O115" s="193"/>
      <c r="P115" s="193"/>
      <c r="Q115" s="193"/>
    </row>
    <row r="116" spans="1:17" s="178" customFormat="1" ht="12.75">
      <c r="A116" s="12"/>
      <c r="D116" s="174"/>
      <c r="E116" s="26"/>
      <c r="K116" s="193"/>
      <c r="L116" s="193"/>
      <c r="M116" s="193"/>
      <c r="N116" s="193"/>
      <c r="O116" s="193"/>
      <c r="P116" s="193"/>
      <c r="Q116" s="193"/>
    </row>
    <row r="117" spans="1:17" s="178" customFormat="1" ht="12.75">
      <c r="A117" s="12"/>
      <c r="D117" s="174"/>
      <c r="E117" s="26"/>
      <c r="K117" s="193"/>
      <c r="L117" s="193"/>
      <c r="M117" s="193"/>
      <c r="N117" s="193"/>
      <c r="O117" s="193"/>
      <c r="P117" s="193"/>
      <c r="Q117" s="193"/>
    </row>
    <row r="118" spans="1:17" s="178" customFormat="1" ht="12.75">
      <c r="A118" s="12"/>
      <c r="D118" s="174"/>
      <c r="E118" s="26"/>
      <c r="K118" s="193"/>
      <c r="L118" s="193"/>
      <c r="M118" s="193"/>
      <c r="N118" s="193"/>
      <c r="O118" s="193"/>
      <c r="P118" s="193"/>
      <c r="Q118" s="193"/>
    </row>
    <row r="119" spans="1:17" s="178" customFormat="1" ht="12.75">
      <c r="A119" s="12"/>
      <c r="D119" s="174"/>
      <c r="E119" s="26"/>
      <c r="K119" s="193"/>
      <c r="L119" s="193"/>
      <c r="M119" s="193"/>
      <c r="N119" s="193"/>
      <c r="O119" s="193"/>
      <c r="P119" s="193"/>
      <c r="Q119" s="193"/>
    </row>
    <row r="120" spans="1:17" s="178" customFormat="1" ht="12.75">
      <c r="A120" s="12"/>
      <c r="D120" s="174"/>
      <c r="E120" s="26"/>
      <c r="K120" s="193"/>
      <c r="L120" s="193"/>
      <c r="M120" s="193"/>
      <c r="N120" s="193"/>
      <c r="O120" s="193"/>
      <c r="P120" s="193"/>
      <c r="Q120" s="193"/>
    </row>
    <row r="121" spans="1:17" s="178" customFormat="1" ht="12.75">
      <c r="A121" s="12"/>
      <c r="D121" s="174"/>
      <c r="E121" s="26"/>
      <c r="K121" s="193"/>
      <c r="L121" s="193"/>
      <c r="M121" s="193"/>
      <c r="N121" s="193"/>
      <c r="O121" s="193"/>
      <c r="P121" s="193"/>
      <c r="Q121" s="193"/>
    </row>
    <row r="122" spans="1:17" s="178" customFormat="1" ht="12.75">
      <c r="A122" s="12"/>
      <c r="D122" s="174"/>
      <c r="E122" s="26"/>
      <c r="K122" s="193"/>
      <c r="L122" s="193"/>
      <c r="M122" s="193"/>
      <c r="N122" s="193"/>
      <c r="O122" s="193"/>
      <c r="P122" s="193"/>
      <c r="Q122" s="193"/>
    </row>
    <row r="123" spans="1:17" s="178" customFormat="1" ht="12.75">
      <c r="A123" s="12"/>
      <c r="D123" s="174"/>
      <c r="E123" s="26"/>
      <c r="K123" s="193"/>
      <c r="L123" s="193"/>
      <c r="M123" s="193"/>
      <c r="N123" s="193"/>
      <c r="O123" s="193"/>
      <c r="P123" s="193"/>
      <c r="Q123" s="193"/>
    </row>
    <row r="124" spans="1:17" s="178" customFormat="1" ht="12.75">
      <c r="A124" s="12"/>
      <c r="D124" s="174"/>
      <c r="E124" s="26"/>
      <c r="K124" s="193"/>
      <c r="L124" s="193"/>
      <c r="M124" s="193"/>
      <c r="N124" s="193"/>
      <c r="O124" s="193"/>
      <c r="P124" s="193"/>
      <c r="Q124" s="193"/>
    </row>
    <row r="125" spans="1:17" s="178" customFormat="1" ht="12.75">
      <c r="A125" s="12"/>
      <c r="D125" s="174"/>
      <c r="E125" s="26"/>
      <c r="K125" s="193"/>
      <c r="L125" s="193"/>
      <c r="M125" s="193"/>
      <c r="N125" s="193"/>
      <c r="O125" s="193"/>
      <c r="P125" s="193"/>
      <c r="Q125" s="193"/>
    </row>
    <row r="126" spans="1:17" s="178" customFormat="1" ht="12.75">
      <c r="A126" s="12"/>
      <c r="D126" s="174"/>
      <c r="E126" s="26"/>
      <c r="K126" s="193"/>
      <c r="L126" s="193"/>
      <c r="M126" s="193"/>
      <c r="N126" s="193"/>
      <c r="O126" s="193"/>
      <c r="P126" s="193"/>
      <c r="Q126" s="193"/>
    </row>
    <row r="127" spans="1:17" s="178" customFormat="1" ht="12.75">
      <c r="A127" s="12"/>
      <c r="D127" s="174"/>
      <c r="E127" s="26"/>
      <c r="K127" s="193"/>
      <c r="L127" s="193"/>
      <c r="M127" s="193"/>
      <c r="N127" s="193"/>
      <c r="O127" s="193"/>
      <c r="P127" s="193"/>
      <c r="Q127" s="193"/>
    </row>
    <row r="128" spans="1:17" s="178" customFormat="1" ht="12.75">
      <c r="A128" s="12"/>
      <c r="D128" s="174"/>
      <c r="E128" s="26"/>
      <c r="K128" s="193"/>
      <c r="L128" s="193"/>
      <c r="M128" s="193"/>
      <c r="N128" s="193"/>
      <c r="O128" s="193"/>
      <c r="P128" s="193"/>
      <c r="Q128" s="193"/>
    </row>
    <row r="129" spans="1:17" s="178" customFormat="1" ht="12.75">
      <c r="A129" s="12"/>
      <c r="D129" s="174"/>
      <c r="E129" s="26"/>
      <c r="K129" s="193"/>
      <c r="L129" s="193"/>
      <c r="M129" s="193"/>
      <c r="N129" s="193"/>
      <c r="O129" s="193"/>
      <c r="P129" s="193"/>
      <c r="Q129" s="193"/>
    </row>
    <row r="130" spans="1:17" s="178" customFormat="1" ht="12.75">
      <c r="A130" s="12"/>
      <c r="D130" s="174"/>
      <c r="E130" s="26"/>
      <c r="K130" s="193"/>
      <c r="L130" s="193"/>
      <c r="M130" s="193"/>
      <c r="N130" s="193"/>
      <c r="O130" s="193"/>
      <c r="P130" s="193"/>
      <c r="Q130" s="193"/>
    </row>
    <row r="131" spans="1:17" s="178" customFormat="1" ht="12.75">
      <c r="A131" s="12"/>
      <c r="D131" s="174"/>
      <c r="E131" s="26"/>
      <c r="K131" s="193"/>
      <c r="L131" s="193"/>
      <c r="M131" s="193"/>
      <c r="N131" s="193"/>
      <c r="O131" s="193"/>
      <c r="P131" s="193"/>
      <c r="Q131" s="193"/>
    </row>
    <row r="132" spans="1:17" s="178" customFormat="1" ht="12.75">
      <c r="A132" s="12"/>
      <c r="D132" s="174"/>
      <c r="E132" s="26"/>
      <c r="K132" s="193"/>
      <c r="L132" s="193"/>
      <c r="M132" s="193"/>
      <c r="N132" s="193"/>
      <c r="O132" s="193"/>
      <c r="P132" s="193"/>
      <c r="Q132" s="193"/>
    </row>
    <row r="133" spans="1:17" s="178" customFormat="1" ht="12.75">
      <c r="A133" s="12"/>
      <c r="D133" s="174"/>
      <c r="E133" s="26"/>
      <c r="K133" s="193"/>
      <c r="L133" s="193"/>
      <c r="M133" s="193"/>
      <c r="N133" s="193"/>
      <c r="O133" s="193"/>
      <c r="P133" s="193"/>
      <c r="Q133" s="193"/>
    </row>
    <row r="134" spans="1:17" s="178" customFormat="1" ht="12.75">
      <c r="A134" s="12"/>
      <c r="D134" s="174"/>
      <c r="E134" s="26"/>
      <c r="K134" s="193"/>
      <c r="L134" s="193"/>
      <c r="M134" s="193"/>
      <c r="N134" s="193"/>
      <c r="O134" s="193"/>
      <c r="P134" s="193"/>
      <c r="Q134" s="193"/>
    </row>
    <row r="135" spans="1:17" s="178" customFormat="1" ht="12.75">
      <c r="A135" s="12"/>
      <c r="D135" s="174"/>
      <c r="E135" s="26"/>
      <c r="K135" s="193"/>
      <c r="L135" s="193"/>
      <c r="M135" s="193"/>
      <c r="N135" s="193"/>
      <c r="O135" s="193"/>
      <c r="P135" s="193"/>
      <c r="Q135" s="193"/>
    </row>
    <row r="136" spans="1:17" s="178" customFormat="1" ht="12.75">
      <c r="A136" s="12"/>
      <c r="D136" s="174"/>
      <c r="E136" s="26"/>
      <c r="K136" s="193"/>
      <c r="L136" s="193"/>
      <c r="M136" s="193"/>
      <c r="N136" s="193"/>
      <c r="O136" s="193"/>
      <c r="P136" s="193"/>
      <c r="Q136" s="193"/>
    </row>
    <row r="137" spans="1:17" s="178" customFormat="1" ht="12.75">
      <c r="A137" s="12"/>
      <c r="D137" s="174"/>
      <c r="E137" s="26"/>
      <c r="K137" s="193"/>
      <c r="L137" s="193"/>
      <c r="M137" s="193"/>
      <c r="N137" s="193"/>
      <c r="O137" s="193"/>
      <c r="P137" s="193"/>
      <c r="Q137" s="193"/>
    </row>
    <row r="138" spans="1:17" s="178" customFormat="1" ht="12.75">
      <c r="A138" s="12"/>
      <c r="D138" s="174"/>
      <c r="E138" s="26"/>
      <c r="K138" s="193"/>
      <c r="L138" s="193"/>
      <c r="M138" s="193"/>
      <c r="N138" s="193"/>
      <c r="O138" s="193"/>
      <c r="P138" s="193"/>
      <c r="Q138" s="193"/>
    </row>
    <row r="139" spans="1:17" s="178" customFormat="1" ht="12.75">
      <c r="A139" s="12"/>
      <c r="D139" s="174"/>
      <c r="E139" s="26"/>
      <c r="K139" s="193"/>
      <c r="L139" s="193"/>
      <c r="M139" s="193"/>
      <c r="N139" s="193"/>
      <c r="O139" s="193"/>
      <c r="P139" s="193"/>
      <c r="Q139" s="193"/>
    </row>
    <row r="140" spans="1:17" s="178" customFormat="1" ht="12.75">
      <c r="A140" s="12"/>
      <c r="D140" s="174"/>
      <c r="E140" s="26"/>
      <c r="K140" s="193"/>
      <c r="L140" s="193"/>
      <c r="M140" s="193"/>
      <c r="N140" s="193"/>
      <c r="O140" s="193"/>
      <c r="P140" s="193"/>
      <c r="Q140" s="193"/>
    </row>
    <row r="141" spans="1:17" s="178" customFormat="1" ht="12.75">
      <c r="A141" s="12"/>
      <c r="D141" s="174"/>
      <c r="E141" s="26"/>
      <c r="K141" s="193"/>
      <c r="L141" s="193"/>
      <c r="M141" s="193"/>
      <c r="N141" s="193"/>
      <c r="O141" s="193"/>
      <c r="P141" s="193"/>
      <c r="Q141" s="193"/>
    </row>
    <row r="142" spans="1:17" s="178" customFormat="1" ht="12.75">
      <c r="A142" s="12"/>
      <c r="D142" s="174"/>
      <c r="E142" s="26"/>
      <c r="K142" s="193"/>
      <c r="L142" s="193"/>
      <c r="M142" s="193"/>
      <c r="N142" s="193"/>
      <c r="O142" s="193"/>
      <c r="P142" s="193"/>
      <c r="Q142" s="193"/>
    </row>
    <row r="143" spans="1:17" s="178" customFormat="1" ht="12.75">
      <c r="A143" s="12"/>
      <c r="D143" s="174"/>
      <c r="E143" s="26"/>
      <c r="K143" s="193"/>
      <c r="L143" s="193"/>
      <c r="M143" s="193"/>
      <c r="N143" s="193"/>
      <c r="O143" s="193"/>
      <c r="P143" s="193"/>
      <c r="Q143" s="193"/>
    </row>
    <row r="144" spans="1:17" s="178" customFormat="1" ht="12.75">
      <c r="A144" s="12"/>
      <c r="D144" s="174"/>
      <c r="E144" s="26"/>
      <c r="K144" s="193"/>
      <c r="L144" s="193"/>
      <c r="M144" s="193"/>
      <c r="N144" s="193"/>
      <c r="O144" s="193"/>
      <c r="P144" s="193"/>
      <c r="Q144" s="193"/>
    </row>
    <row r="145" spans="1:17" s="178" customFormat="1" ht="12.75">
      <c r="A145" s="12"/>
      <c r="D145" s="174"/>
      <c r="E145" s="26"/>
      <c r="K145" s="193"/>
      <c r="L145" s="193"/>
      <c r="M145" s="193"/>
      <c r="N145" s="193"/>
      <c r="O145" s="193"/>
      <c r="P145" s="193"/>
      <c r="Q145" s="193"/>
    </row>
    <row r="146" spans="1:17" s="178" customFormat="1" ht="12.75">
      <c r="A146" s="12"/>
      <c r="D146" s="174"/>
      <c r="E146" s="26"/>
      <c r="K146" s="193"/>
      <c r="L146" s="193"/>
      <c r="M146" s="193"/>
      <c r="N146" s="193"/>
      <c r="O146" s="193"/>
      <c r="P146" s="193"/>
      <c r="Q146" s="193"/>
    </row>
    <row r="147" spans="1:17" s="178" customFormat="1" ht="12.75">
      <c r="A147" s="12"/>
      <c r="D147" s="174"/>
      <c r="E147" s="26"/>
      <c r="K147" s="193"/>
      <c r="L147" s="193"/>
      <c r="M147" s="193"/>
      <c r="N147" s="193"/>
      <c r="O147" s="193"/>
      <c r="P147" s="193"/>
      <c r="Q147" s="193"/>
    </row>
    <row r="148" spans="1:17" s="178" customFormat="1" ht="12.75">
      <c r="A148" s="12"/>
      <c r="D148" s="174"/>
      <c r="E148" s="26"/>
      <c r="K148" s="193"/>
      <c r="L148" s="193"/>
      <c r="M148" s="193"/>
      <c r="N148" s="193"/>
      <c r="O148" s="193"/>
      <c r="P148" s="193"/>
      <c r="Q148" s="193"/>
    </row>
  </sheetData>
  <sheetProtection/>
  <mergeCells count="8">
    <mergeCell ref="L2:Q2"/>
    <mergeCell ref="B35:C35"/>
    <mergeCell ref="B1:I1"/>
    <mergeCell ref="B33:C33"/>
    <mergeCell ref="B21:C21"/>
    <mergeCell ref="B16:C16"/>
    <mergeCell ref="B26:C26"/>
    <mergeCell ref="B31:C31"/>
  </mergeCells>
  <conditionalFormatting sqref="E7:J7 L16:Q16 L7:Q14 F33:J35 L32:Q35 L18:Q27 F8:J25">
    <cfRule type="cellIs" priority="5" dxfId="0" operator="equal" stopIfTrue="1">
      <formula>0</formula>
    </cfRule>
  </conditionalFormatting>
  <conditionalFormatting sqref="Q29 E29 E31:J31 L31:Q31 J29">
    <cfRule type="cellIs" priority="4"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4" r:id="rId1"/>
  <headerFooter alignWithMargins="0">
    <oddHeader>&amp;C&amp;16Detailed General Fund Budget Proposals 2014-18&amp;R&amp;16Appendix 3</oddHeader>
    <oddFooter>&amp;CPage &amp;P</oddFooter>
  </headerFooter>
</worksheet>
</file>

<file path=xl/worksheets/sheet15.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F70" sqref="F70"/>
    </sheetView>
  </sheetViews>
  <sheetFormatPr defaultColWidth="9.140625" defaultRowHeight="12.75"/>
  <cols>
    <col min="1" max="16384" width="9.140625" style="32" customWidth="1"/>
  </cols>
  <sheetData>
    <row r="1" spans="1:14" ht="12.75">
      <c r="A1" s="285" t="s">
        <v>146</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tabColor rgb="FF0099FF"/>
    <pageSetUpPr fitToPage="1"/>
  </sheetPr>
  <dimension ref="A1:Z83"/>
  <sheetViews>
    <sheetView zoomScalePageLayoutView="0" workbookViewId="0" topLeftCell="C1">
      <selection activeCell="M18" sqref="M18"/>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9.140625" style="32" customWidth="1"/>
    <col min="20" max="20" width="8.140625" style="37" customWidth="1"/>
    <col min="21" max="21" width="7.7109375" style="37" customWidth="1"/>
    <col min="22" max="22" width="8.140625" style="91" customWidth="1"/>
    <col min="23" max="23" width="10.8515625" style="37" customWidth="1"/>
    <col min="24" max="24" width="4.57421875" style="37" customWidth="1"/>
    <col min="25" max="26" width="9.140625" style="37" customWidth="1"/>
    <col min="27" max="16384" width="9.140625" style="32" customWidth="1"/>
  </cols>
  <sheetData>
    <row r="1" spans="1:18" ht="15.75" customHeight="1">
      <c r="A1" s="289" t="s">
        <v>268</v>
      </c>
      <c r="B1" s="289"/>
      <c r="C1" s="289"/>
      <c r="D1" s="289"/>
      <c r="E1" s="289"/>
      <c r="F1" s="289"/>
      <c r="G1" s="289"/>
      <c r="H1" s="289"/>
      <c r="I1" s="289"/>
      <c r="J1" s="289"/>
      <c r="K1" s="289"/>
      <c r="L1" s="289"/>
      <c r="M1" s="289"/>
      <c r="N1" s="289"/>
      <c r="O1" s="289"/>
      <c r="P1" s="289"/>
      <c r="Q1" s="115"/>
      <c r="R1" s="115"/>
    </row>
    <row r="2" spans="1:18" ht="15.75" customHeight="1">
      <c r="A2" s="289" t="s">
        <v>236</v>
      </c>
      <c r="B2" s="289"/>
      <c r="C2" s="289"/>
      <c r="D2" s="289"/>
      <c r="E2" s="289"/>
      <c r="F2" s="289"/>
      <c r="G2" s="289"/>
      <c r="H2" s="289"/>
      <c r="I2" s="289"/>
      <c r="J2" s="289"/>
      <c r="K2" s="289"/>
      <c r="L2" s="289"/>
      <c r="M2" s="289"/>
      <c r="N2" s="289"/>
      <c r="O2" s="289"/>
      <c r="P2" s="289"/>
      <c r="Q2" s="115"/>
      <c r="R2" s="115"/>
    </row>
    <row r="3" spans="1:18" ht="15.75" customHeight="1">
      <c r="A3" s="115"/>
      <c r="B3" s="115"/>
      <c r="C3" s="115"/>
      <c r="D3" s="115"/>
      <c r="E3" s="115"/>
      <c r="F3" s="115"/>
      <c r="G3" s="115"/>
      <c r="H3" s="115"/>
      <c r="I3" s="115"/>
      <c r="J3" s="115"/>
      <c r="K3" s="115"/>
      <c r="L3" s="115"/>
      <c r="M3" s="115"/>
      <c r="N3" s="115"/>
      <c r="O3" s="115"/>
      <c r="P3" s="115"/>
      <c r="Q3" s="115"/>
      <c r="R3" s="115"/>
    </row>
    <row r="5" ht="12.75">
      <c r="A5" s="33" t="s">
        <v>211</v>
      </c>
    </row>
    <row r="6" spans="1:18" ht="25.5">
      <c r="A6" s="45" t="s">
        <v>205</v>
      </c>
      <c r="B6" s="88" t="s">
        <v>98</v>
      </c>
      <c r="C6" s="287" t="s">
        <v>27</v>
      </c>
      <c r="D6" s="288"/>
      <c r="E6" s="290" t="s">
        <v>187</v>
      </c>
      <c r="F6" s="290"/>
      <c r="G6" s="287" t="s">
        <v>25</v>
      </c>
      <c r="H6" s="288"/>
      <c r="I6" s="290" t="s">
        <v>195</v>
      </c>
      <c r="J6" s="288"/>
      <c r="K6" s="287" t="s">
        <v>21</v>
      </c>
      <c r="L6" s="288"/>
      <c r="M6" s="287" t="s">
        <v>137</v>
      </c>
      <c r="N6" s="288"/>
      <c r="O6" s="57" t="s">
        <v>106</v>
      </c>
      <c r="Q6" s="68" t="s">
        <v>266</v>
      </c>
      <c r="R6" s="186" t="s">
        <v>267</v>
      </c>
    </row>
    <row r="7" spans="1:18" ht="17.25" customHeight="1">
      <c r="A7" s="46"/>
      <c r="B7" s="47" t="s">
        <v>200</v>
      </c>
      <c r="C7" s="114" t="s">
        <v>200</v>
      </c>
      <c r="D7" s="57" t="s">
        <v>201</v>
      </c>
      <c r="E7" s="47" t="s">
        <v>200</v>
      </c>
      <c r="F7" s="47" t="s">
        <v>201</v>
      </c>
      <c r="G7" s="276" t="s">
        <v>200</v>
      </c>
      <c r="H7" s="47" t="s">
        <v>201</v>
      </c>
      <c r="I7" s="47" t="s">
        <v>200</v>
      </c>
      <c r="J7" s="57" t="s">
        <v>201</v>
      </c>
      <c r="K7" s="57" t="s">
        <v>200</v>
      </c>
      <c r="L7" s="55" t="s">
        <v>201</v>
      </c>
      <c r="M7" s="47" t="s">
        <v>200</v>
      </c>
      <c r="N7" s="47" t="s">
        <v>201</v>
      </c>
      <c r="O7" s="57" t="s">
        <v>200</v>
      </c>
      <c r="Q7" s="184"/>
      <c r="R7" s="184"/>
    </row>
    <row r="8" spans="1:18" ht="12.75">
      <c r="A8" s="86" t="s">
        <v>101</v>
      </c>
      <c r="B8" s="49">
        <f>'Direct Services'!F13</f>
        <v>146</v>
      </c>
      <c r="C8" s="50">
        <f>'Direct Services'!F51</f>
        <v>412</v>
      </c>
      <c r="D8" s="166">
        <f>'Direct Services'!L51</f>
        <v>-6</v>
      </c>
      <c r="E8" s="49">
        <f>'Direct Services'!F41</f>
        <v>-240</v>
      </c>
      <c r="F8" s="168">
        <f>'Direct Services'!L41</f>
        <v>1</v>
      </c>
      <c r="G8" s="50">
        <f>'Direct Services'!F56</f>
        <v>-22</v>
      </c>
      <c r="H8" s="49">
        <f>'Direct Services'!L56</f>
        <v>-2</v>
      </c>
      <c r="I8" s="49">
        <f>'Direct Services'!F31</f>
        <v>-512</v>
      </c>
      <c r="J8" s="166">
        <f>'Direct Services'!L31</f>
        <v>-5</v>
      </c>
      <c r="K8" s="49"/>
      <c r="L8" s="169"/>
      <c r="M8" s="49">
        <f>'Direct Services'!F61</f>
        <v>50</v>
      </c>
      <c r="N8" s="169">
        <f>'Direct Services'!L61</f>
        <v>-2</v>
      </c>
      <c r="O8" s="64">
        <f>SUM(B8,C8,E8,G8,I8,K8,M8)</f>
        <v>-166</v>
      </c>
      <c r="Q8" s="184">
        <f>'Direct Services'!F67</f>
        <v>-399</v>
      </c>
      <c r="R8" s="184">
        <f>O8-Q8</f>
        <v>233</v>
      </c>
    </row>
    <row r="9" spans="1:18" ht="12.75">
      <c r="A9" s="165" t="s">
        <v>235</v>
      </c>
      <c r="B9" s="49">
        <f>'Leisure, Parks &amp; Comm'!F42</f>
        <v>12</v>
      </c>
      <c r="C9" s="50"/>
      <c r="D9" s="166"/>
      <c r="E9" s="49">
        <f>'Leisure, Parks &amp; Comm'!F37</f>
        <v>-289</v>
      </c>
      <c r="F9" s="168">
        <f>'Leisure, Parks &amp; Comm'!L37</f>
        <v>0</v>
      </c>
      <c r="G9" s="50"/>
      <c r="H9" s="49"/>
      <c r="I9" s="49">
        <f>'Leisure, Parks &amp; Comm'!F18</f>
        <v>-60</v>
      </c>
      <c r="J9" s="166"/>
      <c r="K9" s="49">
        <f>'Leisure, Parks &amp; Comm'!F24</f>
        <v>-140</v>
      </c>
      <c r="L9" s="168"/>
      <c r="M9" s="49"/>
      <c r="N9" s="169"/>
      <c r="O9" s="64">
        <f>SUM(B9,C9,E9,G9,I9,K9,M9)</f>
        <v>-477</v>
      </c>
      <c r="Q9" s="184">
        <f>'Leisure, Parks &amp; Comm'!F48</f>
        <v>-380</v>
      </c>
      <c r="R9" s="184">
        <f>O9-Q9</f>
        <v>-97</v>
      </c>
    </row>
    <row r="10" spans="1:18" ht="12.75">
      <c r="A10" s="86" t="s">
        <v>65</v>
      </c>
      <c r="B10" s="49"/>
      <c r="C10" s="50">
        <f>'Env Dev'!F42</f>
        <v>10</v>
      </c>
      <c r="D10" s="166"/>
      <c r="E10" s="49">
        <f>'Env Dev'!F37</f>
        <v>-84</v>
      </c>
      <c r="F10" s="168">
        <f>'Env Dev'!L37</f>
        <v>1.3</v>
      </c>
      <c r="G10" s="50">
        <f>'Env Dev'!F30</f>
        <v>-20</v>
      </c>
      <c r="H10" s="49"/>
      <c r="I10" s="49">
        <f>'Env Dev'!F13</f>
        <v>-52</v>
      </c>
      <c r="J10" s="166"/>
      <c r="K10" s="49">
        <f>'Env Dev'!F18</f>
        <v>-16</v>
      </c>
      <c r="L10" s="168">
        <f>'Env Dev'!L18</f>
        <v>0</v>
      </c>
      <c r="M10" s="49">
        <f>'Env Dev'!F25</f>
        <v>-34</v>
      </c>
      <c r="N10" s="169"/>
      <c r="O10" s="64">
        <f>SUM(B10,C10,E10,G10,I10,K10,M10)</f>
        <v>-196</v>
      </c>
      <c r="Q10" s="184">
        <f>'Env Dev'!F48</f>
        <v>-201</v>
      </c>
      <c r="R10" s="184">
        <f>O10-Q10</f>
        <v>5</v>
      </c>
    </row>
    <row r="11" spans="1:22" ht="12.75">
      <c r="A11" s="44" t="s">
        <v>64</v>
      </c>
      <c r="B11" s="49"/>
      <c r="C11" s="50"/>
      <c r="D11" s="166"/>
      <c r="E11" s="51"/>
      <c r="F11" s="168"/>
      <c r="G11" s="50"/>
      <c r="H11" s="49"/>
      <c r="I11" s="49">
        <f>PCC!F15</f>
        <v>-16</v>
      </c>
      <c r="J11" s="166"/>
      <c r="K11" s="49"/>
      <c r="L11" s="168"/>
      <c r="M11" s="49">
        <f>PCC!F28</f>
        <v>18.5</v>
      </c>
      <c r="N11" s="169"/>
      <c r="O11" s="64">
        <f>SUM(B11,C11,E11,G11,I11,K11,M11)</f>
        <v>2.5</v>
      </c>
      <c r="Q11" s="184">
        <f>PCC!F34</f>
        <v>-34</v>
      </c>
      <c r="R11" s="184">
        <f>O11-Q11</f>
        <v>36.5</v>
      </c>
      <c r="T11" s="93" t="s">
        <v>171</v>
      </c>
      <c r="U11" s="94">
        <f>'Direct Services'!F63+'Leisure, Parks &amp; Comm'!F44+'Env Dev'!F44+PCC!F30-O12</f>
        <v>0</v>
      </c>
      <c r="V11" s="92"/>
    </row>
    <row r="12" spans="1:26" s="33" customFormat="1" ht="12.75">
      <c r="A12" s="48" t="s">
        <v>15</v>
      </c>
      <c r="B12" s="52">
        <f aca="true" t="shared" si="0" ref="B12:N12">SUM(B8:B11)</f>
        <v>158</v>
      </c>
      <c r="C12" s="53">
        <f t="shared" si="0"/>
        <v>422</v>
      </c>
      <c r="D12" s="167">
        <f t="shared" si="0"/>
        <v>-6</v>
      </c>
      <c r="E12" s="52">
        <f t="shared" si="0"/>
        <v>-613</v>
      </c>
      <c r="F12" s="167">
        <f t="shared" si="0"/>
        <v>2.3</v>
      </c>
      <c r="G12" s="53">
        <f t="shared" si="0"/>
        <v>-42</v>
      </c>
      <c r="H12" s="52">
        <f t="shared" si="0"/>
        <v>-2</v>
      </c>
      <c r="I12" s="52">
        <f t="shared" si="0"/>
        <v>-640</v>
      </c>
      <c r="J12" s="167">
        <f t="shared" si="0"/>
        <v>-5</v>
      </c>
      <c r="K12" s="52">
        <f t="shared" si="0"/>
        <v>-156</v>
      </c>
      <c r="L12" s="170">
        <f t="shared" si="0"/>
        <v>0</v>
      </c>
      <c r="M12" s="52">
        <f t="shared" si="0"/>
        <v>34.5</v>
      </c>
      <c r="N12" s="171">
        <f t="shared" si="0"/>
        <v>-2</v>
      </c>
      <c r="O12" s="54">
        <f>SUM(B12,C12,E12,G12,I12,K12,M12)</f>
        <v>-836.5</v>
      </c>
      <c r="Q12" s="185">
        <f>SUM(Q8:Q11)</f>
        <v>-1014</v>
      </c>
      <c r="R12" s="185">
        <f>SUM(R8:R11)</f>
        <v>177.5</v>
      </c>
      <c r="T12" s="93" t="s">
        <v>172</v>
      </c>
      <c r="U12" s="94">
        <f>'Direct Services'!L63+'Leisure, Parks &amp; Comm'!L44+'Env Dev'!L44+PCC!L30-D12-F12-H12-J12-L12-N12</f>
        <v>0</v>
      </c>
      <c r="V12" s="92"/>
      <c r="W12" s="95"/>
      <c r="X12" s="95"/>
      <c r="Y12" s="95"/>
      <c r="Z12" s="95"/>
    </row>
    <row r="13" spans="17:18" ht="12.75">
      <c r="Q13" s="184"/>
      <c r="R13" s="184"/>
    </row>
    <row r="14" spans="1:18" ht="12.75">
      <c r="A14" s="33" t="s">
        <v>214</v>
      </c>
      <c r="Q14" s="184"/>
      <c r="R14" s="184"/>
    </row>
    <row r="15" spans="1:18" ht="25.5">
      <c r="A15" s="45" t="s">
        <v>205</v>
      </c>
      <c r="B15" s="57" t="s">
        <v>98</v>
      </c>
      <c r="C15" s="287" t="s">
        <v>27</v>
      </c>
      <c r="D15" s="288"/>
      <c r="E15" s="287" t="s">
        <v>187</v>
      </c>
      <c r="F15" s="288"/>
      <c r="G15" s="287" t="s">
        <v>25</v>
      </c>
      <c r="H15" s="288"/>
      <c r="I15" s="287" t="s">
        <v>195</v>
      </c>
      <c r="J15" s="288"/>
      <c r="K15" s="287" t="s">
        <v>21</v>
      </c>
      <c r="L15" s="288"/>
      <c r="M15" s="287" t="s">
        <v>137</v>
      </c>
      <c r="N15" s="288"/>
      <c r="O15" s="57" t="s">
        <v>106</v>
      </c>
      <c r="Q15" s="68" t="s">
        <v>266</v>
      </c>
      <c r="R15" s="186" t="s">
        <v>267</v>
      </c>
    </row>
    <row r="16" spans="1:15" ht="17.25" customHeight="1">
      <c r="A16" s="46"/>
      <c r="B16" s="47" t="s">
        <v>200</v>
      </c>
      <c r="C16" s="114" t="s">
        <v>200</v>
      </c>
      <c r="D16" s="57" t="s">
        <v>201</v>
      </c>
      <c r="E16" s="47" t="s">
        <v>200</v>
      </c>
      <c r="F16" s="57" t="s">
        <v>201</v>
      </c>
      <c r="G16" s="276" t="s">
        <v>200</v>
      </c>
      <c r="H16" s="57" t="s">
        <v>201</v>
      </c>
      <c r="I16" s="47" t="s">
        <v>200</v>
      </c>
      <c r="J16" s="47" t="s">
        <v>201</v>
      </c>
      <c r="K16" s="47" t="s">
        <v>200</v>
      </c>
      <c r="L16" s="47" t="s">
        <v>201</v>
      </c>
      <c r="M16" s="47" t="s">
        <v>200</v>
      </c>
      <c r="N16" s="47" t="s">
        <v>201</v>
      </c>
      <c r="O16" s="47" t="s">
        <v>200</v>
      </c>
    </row>
    <row r="17" spans="1:19" ht="12.75">
      <c r="A17" s="86" t="s">
        <v>101</v>
      </c>
      <c r="B17" s="49">
        <f>'Direct Services'!G13</f>
        <v>151</v>
      </c>
      <c r="C17" s="50">
        <f>'Direct Services'!G51</f>
        <v>-26</v>
      </c>
      <c r="D17" s="166">
        <f>'Direct Services'!M51</f>
        <v>-3</v>
      </c>
      <c r="E17" s="49">
        <f>'Direct Services'!G41</f>
        <v>-270</v>
      </c>
      <c r="F17" s="166"/>
      <c r="G17" s="50">
        <f>'Direct Services'!G56</f>
        <v>-7</v>
      </c>
      <c r="H17" s="49"/>
      <c r="I17" s="49">
        <f>'Direct Services'!G31</f>
        <v>-170</v>
      </c>
      <c r="J17" s="166">
        <f>'Direct Services'!M31</f>
        <v>-3</v>
      </c>
      <c r="K17" s="49"/>
      <c r="L17" s="169"/>
      <c r="M17" s="49">
        <f>'Direct Services'!G61</f>
        <v>-25</v>
      </c>
      <c r="N17" s="168">
        <f>'Direct Services'!M61</f>
        <v>1</v>
      </c>
      <c r="O17" s="64">
        <f>SUM(B17,C17,E17,G17,I17,K17,M17)</f>
        <v>-347</v>
      </c>
      <c r="Q17" s="187">
        <f>'Direct Services'!G67</f>
        <v>-145</v>
      </c>
      <c r="R17" s="187">
        <f>O17-Q17</f>
        <v>-202</v>
      </c>
      <c r="S17" s="37"/>
    </row>
    <row r="18" spans="1:19" ht="12.75">
      <c r="A18" s="165" t="s">
        <v>235</v>
      </c>
      <c r="B18" s="49">
        <f>'Leisure, Parks &amp; Comm'!G42</f>
        <v>6</v>
      </c>
      <c r="C18" s="50"/>
      <c r="D18" s="166"/>
      <c r="E18" s="49">
        <f>'Leisure, Parks &amp; Comm'!G37</f>
        <v>-315</v>
      </c>
      <c r="F18" s="166"/>
      <c r="G18" s="50"/>
      <c r="H18" s="49"/>
      <c r="I18" s="49">
        <f>'Leisure, Parks &amp; Comm'!G18</f>
        <v>-62</v>
      </c>
      <c r="J18" s="169"/>
      <c r="K18" s="49"/>
      <c r="L18" s="166"/>
      <c r="M18" s="49"/>
      <c r="N18" s="169"/>
      <c r="O18" s="64">
        <f>SUM(B18,C18,E18,G18,I18,K18,M18)</f>
        <v>-371</v>
      </c>
      <c r="Q18" s="187">
        <f>'Leisure, Parks &amp; Comm'!G48</f>
        <v>-71</v>
      </c>
      <c r="R18" s="187">
        <f>O18-Q18</f>
        <v>-300</v>
      </c>
      <c r="S18" s="37"/>
    </row>
    <row r="19" spans="1:19" ht="12.75">
      <c r="A19" s="86" t="s">
        <v>65</v>
      </c>
      <c r="B19" s="49"/>
      <c r="C19" s="50"/>
      <c r="D19" s="166"/>
      <c r="E19" s="49">
        <f>'Env Dev'!G37</f>
        <v>-65</v>
      </c>
      <c r="F19" s="166"/>
      <c r="G19" s="50"/>
      <c r="H19" s="49"/>
      <c r="I19" s="49">
        <f>'Env Dev'!G13</f>
        <v>-2</v>
      </c>
      <c r="J19" s="169"/>
      <c r="K19" s="49">
        <f>'Env Dev'!G18</f>
        <v>-19</v>
      </c>
      <c r="L19" s="166"/>
      <c r="M19" s="49">
        <f>'Env Dev'!G25</f>
        <v>3</v>
      </c>
      <c r="N19" s="169"/>
      <c r="O19" s="64">
        <f>SUM(B19,C19,E19,G19,I19,K19,M19)</f>
        <v>-83</v>
      </c>
      <c r="Q19" s="187">
        <f>'Env Dev'!G48</f>
        <v>-63</v>
      </c>
      <c r="R19" s="187">
        <f>O19-Q19</f>
        <v>-20</v>
      </c>
      <c r="S19" s="37"/>
    </row>
    <row r="20" spans="1:22" ht="12.75">
      <c r="A20" s="44" t="s">
        <v>64</v>
      </c>
      <c r="B20" s="49"/>
      <c r="C20" s="50"/>
      <c r="D20" s="166"/>
      <c r="E20" s="51"/>
      <c r="F20" s="166"/>
      <c r="G20" s="50"/>
      <c r="H20" s="49"/>
      <c r="I20" s="49">
        <f>PCC!G15</f>
        <v>-20</v>
      </c>
      <c r="J20" s="169"/>
      <c r="K20" s="49">
        <f>PCC!G21</f>
        <v>-17</v>
      </c>
      <c r="L20" s="166">
        <f>PCC!M21</f>
        <v>0</v>
      </c>
      <c r="M20" s="49">
        <f>PCC!G28</f>
        <v>-162.5</v>
      </c>
      <c r="N20" s="169"/>
      <c r="O20" s="64">
        <f>SUM(B20,C20,E20,G20,I20,K20,M20)</f>
        <v>-199.5</v>
      </c>
      <c r="Q20" s="187">
        <f>PCC!G34</f>
        <v>-197</v>
      </c>
      <c r="R20" s="187">
        <f>O20-Q20</f>
        <v>-2.5</v>
      </c>
      <c r="S20" s="37"/>
      <c r="T20" s="93" t="s">
        <v>171</v>
      </c>
      <c r="U20" s="94">
        <f>'Direct Services'!G63+'Leisure, Parks &amp; Comm'!G44+'Env Dev'!G44+PCC!G30-O21</f>
        <v>0</v>
      </c>
      <c r="V20" s="92"/>
    </row>
    <row r="21" spans="1:26" s="33" customFormat="1" ht="12.75">
      <c r="A21" s="48" t="s">
        <v>15</v>
      </c>
      <c r="B21" s="52">
        <f aca="true" t="shared" si="1" ref="B21:N21">SUM(B17:B20)</f>
        <v>157</v>
      </c>
      <c r="C21" s="53">
        <f t="shared" si="1"/>
        <v>-26</v>
      </c>
      <c r="D21" s="167">
        <f t="shared" si="1"/>
        <v>-3</v>
      </c>
      <c r="E21" s="52">
        <f t="shared" si="1"/>
        <v>-650</v>
      </c>
      <c r="F21" s="167">
        <f t="shared" si="1"/>
        <v>0</v>
      </c>
      <c r="G21" s="53">
        <f t="shared" si="1"/>
        <v>-7</v>
      </c>
      <c r="H21" s="52">
        <f t="shared" si="1"/>
        <v>0</v>
      </c>
      <c r="I21" s="52">
        <f t="shared" si="1"/>
        <v>-254</v>
      </c>
      <c r="J21" s="167">
        <f t="shared" si="1"/>
        <v>-3</v>
      </c>
      <c r="K21" s="52">
        <f t="shared" si="1"/>
        <v>-36</v>
      </c>
      <c r="L21" s="167">
        <f t="shared" si="1"/>
        <v>0</v>
      </c>
      <c r="M21" s="52">
        <f t="shared" si="1"/>
        <v>-184.5</v>
      </c>
      <c r="N21" s="167">
        <f t="shared" si="1"/>
        <v>1</v>
      </c>
      <c r="O21" s="54">
        <f>SUM(B21,C21,E21,G21,I21,K21,M21)</f>
        <v>-1000.5</v>
      </c>
      <c r="Q21" s="188">
        <f>SUM(Q17:Q20)</f>
        <v>-476</v>
      </c>
      <c r="R21" s="188">
        <f>SUM(R17:R20)</f>
        <v>-524.5</v>
      </c>
      <c r="S21" s="37"/>
      <c r="T21" s="93" t="s">
        <v>172</v>
      </c>
      <c r="U21" s="94">
        <f>'Direct Services'!M63+'Leisure, Parks &amp; Comm'!M44+'Env Dev'!M44+PCC!M30-D21-F21-H21-J21-L21-N21</f>
        <v>0</v>
      </c>
      <c r="V21" s="92"/>
      <c r="W21" s="95"/>
      <c r="X21" s="95"/>
      <c r="Y21" s="95"/>
      <c r="Z21" s="95"/>
    </row>
    <row r="22" spans="1:26" s="33" customFormat="1" ht="12.75">
      <c r="A22" s="58"/>
      <c r="B22" s="59"/>
      <c r="C22" s="59"/>
      <c r="D22" s="59"/>
      <c r="E22" s="59"/>
      <c r="F22" s="59"/>
      <c r="G22" s="59"/>
      <c r="H22" s="59"/>
      <c r="I22" s="59"/>
      <c r="J22" s="59"/>
      <c r="K22" s="59"/>
      <c r="L22" s="59"/>
      <c r="M22" s="59"/>
      <c r="N22" s="59"/>
      <c r="O22" s="60"/>
      <c r="T22" s="95"/>
      <c r="U22" s="95"/>
      <c r="V22" s="92"/>
      <c r="W22" s="95"/>
      <c r="X22" s="95"/>
      <c r="Y22" s="95"/>
      <c r="Z22" s="95"/>
    </row>
    <row r="23" ht="12.75">
      <c r="A23" s="33" t="s">
        <v>215</v>
      </c>
    </row>
    <row r="24" spans="1:18" ht="25.5">
      <c r="A24" s="45" t="s">
        <v>205</v>
      </c>
      <c r="B24" s="57" t="s">
        <v>98</v>
      </c>
      <c r="C24" s="287" t="s">
        <v>27</v>
      </c>
      <c r="D24" s="288"/>
      <c r="E24" s="287" t="s">
        <v>187</v>
      </c>
      <c r="F24" s="288"/>
      <c r="G24" s="287" t="s">
        <v>25</v>
      </c>
      <c r="H24" s="288"/>
      <c r="I24" s="287" t="s">
        <v>195</v>
      </c>
      <c r="J24" s="288"/>
      <c r="K24" s="287" t="s">
        <v>21</v>
      </c>
      <c r="L24" s="288"/>
      <c r="M24" s="287" t="s">
        <v>137</v>
      </c>
      <c r="N24" s="288"/>
      <c r="O24" s="57" t="s">
        <v>106</v>
      </c>
      <c r="Q24" s="68" t="s">
        <v>266</v>
      </c>
      <c r="R24" s="186" t="s">
        <v>267</v>
      </c>
    </row>
    <row r="25" spans="1:15" ht="17.25" customHeight="1">
      <c r="A25" s="46"/>
      <c r="B25" s="47" t="s">
        <v>200</v>
      </c>
      <c r="C25" s="114" t="s">
        <v>200</v>
      </c>
      <c r="D25" s="57" t="s">
        <v>201</v>
      </c>
      <c r="E25" s="47" t="s">
        <v>200</v>
      </c>
      <c r="F25" s="57" t="s">
        <v>201</v>
      </c>
      <c r="G25" s="55" t="s">
        <v>200</v>
      </c>
      <c r="H25" s="47" t="s">
        <v>201</v>
      </c>
      <c r="I25" s="47" t="s">
        <v>200</v>
      </c>
      <c r="J25" s="47" t="s">
        <v>201</v>
      </c>
      <c r="K25" s="47" t="s">
        <v>200</v>
      </c>
      <c r="L25" s="47" t="s">
        <v>201</v>
      </c>
      <c r="M25" s="47" t="s">
        <v>200</v>
      </c>
      <c r="N25" s="47" t="s">
        <v>201</v>
      </c>
      <c r="O25" s="47" t="s">
        <v>200</v>
      </c>
    </row>
    <row r="26" spans="1:18" ht="12.75">
      <c r="A26" s="86" t="s">
        <v>101</v>
      </c>
      <c r="B26" s="49">
        <f>'Direct Services'!H13</f>
        <v>159</v>
      </c>
      <c r="C26" s="50">
        <f>'Direct Services'!H51</f>
        <v>-82</v>
      </c>
      <c r="D26" s="166"/>
      <c r="E26" s="49">
        <f>'Direct Services'!H41</f>
        <v>-10</v>
      </c>
      <c r="F26" s="166">
        <f>'Direct Services'!N37</f>
        <v>0</v>
      </c>
      <c r="G26" s="50">
        <f>'Direct Services'!H53</f>
        <v>0</v>
      </c>
      <c r="H26" s="70"/>
      <c r="I26" s="49">
        <f>'Direct Services'!H31</f>
        <v>-254</v>
      </c>
      <c r="J26" s="166"/>
      <c r="K26" s="49"/>
      <c r="L26" s="169"/>
      <c r="M26" s="49"/>
      <c r="N26" s="50"/>
      <c r="O26" s="64">
        <f>SUM(B26,C26,E26,G26,I26,K26,M26)</f>
        <v>-187</v>
      </c>
      <c r="Q26" s="187">
        <f>'Direct Services'!H67</f>
        <v>-217</v>
      </c>
      <c r="R26" s="187">
        <f>O26-Q26</f>
        <v>30</v>
      </c>
    </row>
    <row r="27" spans="1:18" ht="12.75">
      <c r="A27" s="165" t="s">
        <v>235</v>
      </c>
      <c r="B27" s="49">
        <f>'Leisure, Parks &amp; Comm'!H42</f>
        <v>2</v>
      </c>
      <c r="C27" s="50"/>
      <c r="D27" s="166"/>
      <c r="E27" s="49">
        <f>'Leisure, Parks &amp; Comm'!H37</f>
        <v>-44</v>
      </c>
      <c r="F27" s="166"/>
      <c r="G27" s="50"/>
      <c r="H27" s="49"/>
      <c r="I27" s="49">
        <f>'Leisure, Parks &amp; Comm'!H18</f>
        <v>-41</v>
      </c>
      <c r="J27" s="169"/>
      <c r="K27" s="49"/>
      <c r="L27" s="166"/>
      <c r="M27" s="49"/>
      <c r="N27" s="50"/>
      <c r="O27" s="64">
        <f>SUM(B27,C27,E27,G27,I27,K27,M27)</f>
        <v>-83</v>
      </c>
      <c r="Q27" s="187">
        <f>'Leisure, Parks &amp; Comm'!H48</f>
        <v>-73</v>
      </c>
      <c r="R27" s="187">
        <f>O27-Q27</f>
        <v>-10</v>
      </c>
    </row>
    <row r="28" spans="1:18" ht="12.75">
      <c r="A28" s="86" t="s">
        <v>65</v>
      </c>
      <c r="B28" s="49"/>
      <c r="C28" s="50"/>
      <c r="D28" s="166"/>
      <c r="E28" s="49">
        <f>'Env Dev'!H37</f>
        <v>-45</v>
      </c>
      <c r="F28" s="166"/>
      <c r="G28" s="50"/>
      <c r="H28" s="49"/>
      <c r="I28" s="49">
        <f>'Env Dev'!H13</f>
        <v>-3</v>
      </c>
      <c r="J28" s="169"/>
      <c r="K28" s="49"/>
      <c r="L28" s="166"/>
      <c r="M28" s="49"/>
      <c r="N28" s="50"/>
      <c r="O28" s="64">
        <f>SUM(B28,C28,E28,G28,I28,K28,M28)</f>
        <v>-48</v>
      </c>
      <c r="Q28" s="187">
        <f>'Env Dev'!H48</f>
        <v>-48</v>
      </c>
      <c r="R28" s="187">
        <f>O28-Q28</f>
        <v>0</v>
      </c>
    </row>
    <row r="29" spans="1:22" ht="12.75">
      <c r="A29" s="44" t="s">
        <v>64</v>
      </c>
      <c r="B29" s="49"/>
      <c r="C29" s="50"/>
      <c r="D29" s="166"/>
      <c r="E29" s="51"/>
      <c r="F29" s="166"/>
      <c r="G29" s="50"/>
      <c r="H29" s="49"/>
      <c r="I29" s="49">
        <f>PCC!H15</f>
        <v>-17</v>
      </c>
      <c r="J29" s="169"/>
      <c r="K29" s="49">
        <f>PCC!H21</f>
        <v>0</v>
      </c>
      <c r="L29" s="169">
        <f>PCC!N19</f>
        <v>0.5</v>
      </c>
      <c r="M29" s="49">
        <f>PCC!H28</f>
        <v>86</v>
      </c>
      <c r="N29" s="50"/>
      <c r="O29" s="64">
        <f>SUM(B29,C29,E29,G29,I29,K29,M29)</f>
        <v>69</v>
      </c>
      <c r="Q29" s="187">
        <f>PCC!H34</f>
        <v>-17</v>
      </c>
      <c r="R29" s="187">
        <f>O29-Q29</f>
        <v>86</v>
      </c>
      <c r="T29" s="93" t="s">
        <v>171</v>
      </c>
      <c r="U29" s="94">
        <f>'Direct Services'!H63+'Leisure, Parks &amp; Comm'!H44+'Env Dev'!H44+PCC!H30-O30</f>
        <v>0</v>
      </c>
      <c r="V29" s="92"/>
    </row>
    <row r="30" spans="1:26" s="33" customFormat="1" ht="12.75">
      <c r="A30" s="48" t="s">
        <v>15</v>
      </c>
      <c r="B30" s="52">
        <f aca="true" t="shared" si="2" ref="B30:N30">SUM(B26:B29)</f>
        <v>161</v>
      </c>
      <c r="C30" s="53">
        <f t="shared" si="2"/>
        <v>-82</v>
      </c>
      <c r="D30" s="167">
        <f t="shared" si="2"/>
        <v>0</v>
      </c>
      <c r="E30" s="52">
        <f t="shared" si="2"/>
        <v>-99</v>
      </c>
      <c r="F30" s="167">
        <f t="shared" si="2"/>
        <v>0</v>
      </c>
      <c r="G30" s="53">
        <f t="shared" si="2"/>
        <v>0</v>
      </c>
      <c r="H30" s="52">
        <f t="shared" si="2"/>
        <v>0</v>
      </c>
      <c r="I30" s="52">
        <f t="shared" si="2"/>
        <v>-315</v>
      </c>
      <c r="J30" s="167">
        <f t="shared" si="2"/>
        <v>0</v>
      </c>
      <c r="K30" s="52">
        <f t="shared" si="2"/>
        <v>0</v>
      </c>
      <c r="L30" s="167">
        <f t="shared" si="2"/>
        <v>0.5</v>
      </c>
      <c r="M30" s="52">
        <f t="shared" si="2"/>
        <v>86</v>
      </c>
      <c r="N30" s="52">
        <f t="shared" si="2"/>
        <v>0</v>
      </c>
      <c r="O30" s="54">
        <f>SUM(B30,C30,E30,G30,I30,K30,M30)</f>
        <v>-249</v>
      </c>
      <c r="Q30" s="188">
        <f>SUM(Q26:Q29)</f>
        <v>-355</v>
      </c>
      <c r="R30" s="188">
        <f>SUM(R26:R29)</f>
        <v>106</v>
      </c>
      <c r="T30" s="93" t="s">
        <v>172</v>
      </c>
      <c r="U30" s="94">
        <f>'Direct Services'!N55+'Leisure, Parks &amp; Comm'!N44+'Env Dev'!N44+PCC!N30-D30-F30-H30-J30-L30-N30</f>
        <v>0</v>
      </c>
      <c r="V30" s="92"/>
      <c r="W30" s="95"/>
      <c r="X30" s="95"/>
      <c r="Y30" s="95"/>
      <c r="Z30" s="95"/>
    </row>
    <row r="31" spans="1:26" s="33" customFormat="1" ht="12.75">
      <c r="A31" s="58"/>
      <c r="B31" s="59"/>
      <c r="C31" s="59"/>
      <c r="D31" s="59"/>
      <c r="E31" s="59"/>
      <c r="F31" s="59"/>
      <c r="G31" s="59"/>
      <c r="H31" s="59"/>
      <c r="I31" s="59"/>
      <c r="J31" s="59"/>
      <c r="K31" s="59"/>
      <c r="L31" s="59"/>
      <c r="M31" s="59"/>
      <c r="N31" s="59"/>
      <c r="O31" s="60"/>
      <c r="T31" s="95"/>
      <c r="U31" s="95"/>
      <c r="V31" s="92"/>
      <c r="W31" s="95"/>
      <c r="X31" s="95"/>
      <c r="Y31" s="95"/>
      <c r="Z31" s="95"/>
    </row>
    <row r="32" ht="12.75">
      <c r="A32" s="33" t="s">
        <v>216</v>
      </c>
    </row>
    <row r="33" spans="1:18" ht="25.5">
      <c r="A33" s="45" t="s">
        <v>205</v>
      </c>
      <c r="B33" s="57" t="s">
        <v>98</v>
      </c>
      <c r="C33" s="287" t="s">
        <v>27</v>
      </c>
      <c r="D33" s="288"/>
      <c r="E33" s="287" t="s">
        <v>187</v>
      </c>
      <c r="F33" s="288"/>
      <c r="G33" s="287" t="s">
        <v>25</v>
      </c>
      <c r="H33" s="288"/>
      <c r="I33" s="287" t="s">
        <v>195</v>
      </c>
      <c r="J33" s="288"/>
      <c r="K33" s="287" t="s">
        <v>21</v>
      </c>
      <c r="L33" s="288"/>
      <c r="M33" s="287" t="s">
        <v>137</v>
      </c>
      <c r="N33" s="288"/>
      <c r="O33" s="57" t="s">
        <v>106</v>
      </c>
      <c r="Q33" s="68" t="s">
        <v>266</v>
      </c>
      <c r="R33" s="186" t="s">
        <v>267</v>
      </c>
    </row>
    <row r="34" spans="1:15" ht="17.25" customHeight="1">
      <c r="A34" s="46"/>
      <c r="B34" s="47" t="s">
        <v>200</v>
      </c>
      <c r="C34" s="114" t="s">
        <v>200</v>
      </c>
      <c r="D34" s="57" t="s">
        <v>201</v>
      </c>
      <c r="E34" s="47" t="s">
        <v>200</v>
      </c>
      <c r="F34" s="47" t="s">
        <v>201</v>
      </c>
      <c r="G34" s="55" t="s">
        <v>200</v>
      </c>
      <c r="H34" s="47" t="s">
        <v>201</v>
      </c>
      <c r="I34" s="47" t="s">
        <v>200</v>
      </c>
      <c r="J34" s="47" t="s">
        <v>201</v>
      </c>
      <c r="K34" s="47" t="s">
        <v>200</v>
      </c>
      <c r="L34" s="47" t="s">
        <v>201</v>
      </c>
      <c r="M34" s="47" t="s">
        <v>200</v>
      </c>
      <c r="N34" s="47" t="s">
        <v>201</v>
      </c>
      <c r="O34" s="47" t="s">
        <v>200</v>
      </c>
    </row>
    <row r="35" spans="1:18" ht="12.75">
      <c r="A35" s="86" t="s">
        <v>101</v>
      </c>
      <c r="B35" s="49">
        <f>'Direct Services'!I13</f>
        <v>166</v>
      </c>
      <c r="C35" s="50"/>
      <c r="D35" s="166"/>
      <c r="E35" s="49">
        <f>'Direct Services'!I41</f>
        <v>-540</v>
      </c>
      <c r="F35" s="166">
        <f>'Direct Services'!O41</f>
        <v>3</v>
      </c>
      <c r="G35" s="50"/>
      <c r="H35" s="70"/>
      <c r="I35" s="49">
        <f>'Direct Services'!I31</f>
        <v>-16</v>
      </c>
      <c r="J35" s="166"/>
      <c r="K35" s="49"/>
      <c r="L35" s="166"/>
      <c r="M35" s="49"/>
      <c r="N35" s="169"/>
      <c r="O35" s="64">
        <f>SUM(B35,C35,E35,G35,I35,K35,M35)</f>
        <v>-390</v>
      </c>
      <c r="Q35" s="32">
        <f>'Direct Services'!I67</f>
        <v>0</v>
      </c>
      <c r="R35" s="187">
        <f>O35-Q35</f>
        <v>-390</v>
      </c>
    </row>
    <row r="36" spans="1:18" ht="12.75">
      <c r="A36" s="165" t="s">
        <v>235</v>
      </c>
      <c r="B36" s="49"/>
      <c r="C36" s="50"/>
      <c r="D36" s="166"/>
      <c r="E36" s="49">
        <f>'Leisure, Parks &amp; Comm'!I37</f>
        <v>0</v>
      </c>
      <c r="F36" s="168"/>
      <c r="G36" s="50"/>
      <c r="H36" s="49"/>
      <c r="I36" s="49"/>
      <c r="J36" s="166"/>
      <c r="K36" s="49"/>
      <c r="L36" s="166"/>
      <c r="M36" s="49"/>
      <c r="N36" s="169"/>
      <c r="O36" s="64">
        <f>SUM(B36,C36,E36,G36,I36,K36,M36)</f>
        <v>0</v>
      </c>
      <c r="Q36" s="32">
        <f>'Leisure, Parks &amp; Comm'!I44</f>
        <v>0</v>
      </c>
      <c r="R36" s="187">
        <f>O36-Q36</f>
        <v>0</v>
      </c>
    </row>
    <row r="37" spans="1:18" ht="12.75">
      <c r="A37" s="86" t="s">
        <v>65</v>
      </c>
      <c r="B37" s="49"/>
      <c r="C37" s="50"/>
      <c r="D37" s="166"/>
      <c r="E37" s="49"/>
      <c r="F37" s="168"/>
      <c r="G37" s="50"/>
      <c r="H37" s="49"/>
      <c r="I37" s="49"/>
      <c r="J37" s="166"/>
      <c r="K37" s="49"/>
      <c r="L37" s="166"/>
      <c r="M37" s="49"/>
      <c r="N37" s="169"/>
      <c r="O37" s="64">
        <f>SUM(B37,C37,E37,G37,I37,K37,M37)</f>
        <v>0</v>
      </c>
      <c r="Q37" s="32">
        <f>'Env Dev'!I44</f>
        <v>0</v>
      </c>
      <c r="R37" s="187">
        <f>O37-Q37</f>
        <v>0</v>
      </c>
    </row>
    <row r="38" spans="1:22" ht="12.75">
      <c r="A38" s="44" t="s">
        <v>64</v>
      </c>
      <c r="B38" s="49"/>
      <c r="C38" s="50"/>
      <c r="D38" s="166"/>
      <c r="E38" s="51"/>
      <c r="F38" s="166"/>
      <c r="G38" s="50"/>
      <c r="H38" s="49"/>
      <c r="I38" s="49"/>
      <c r="J38" s="166"/>
      <c r="K38" s="49"/>
      <c r="L38" s="166"/>
      <c r="M38" s="49"/>
      <c r="N38" s="169"/>
      <c r="O38" s="64">
        <f>SUM(B38,C38,E38,G38,I38,K38,M38)</f>
        <v>0</v>
      </c>
      <c r="Q38" s="32">
        <f>PCC!I30</f>
        <v>0</v>
      </c>
      <c r="R38" s="187">
        <f>O38-Q38</f>
        <v>0</v>
      </c>
      <c r="T38" s="93" t="s">
        <v>171</v>
      </c>
      <c r="U38" s="94">
        <f>'Direct Services'!I63+'Leisure, Parks &amp; Comm'!I44+'Env Dev'!I44+PCC!I30-O39</f>
        <v>0</v>
      </c>
      <c r="V38" s="92"/>
    </row>
    <row r="39" spans="1:26" s="33" customFormat="1" ht="12.75">
      <c r="A39" s="48" t="s">
        <v>15</v>
      </c>
      <c r="B39" s="52">
        <f aca="true" t="shared" si="3" ref="B39:O39">SUM(B35:B38)</f>
        <v>166</v>
      </c>
      <c r="C39" s="53">
        <f t="shared" si="3"/>
        <v>0</v>
      </c>
      <c r="D39" s="167">
        <f t="shared" si="3"/>
        <v>0</v>
      </c>
      <c r="E39" s="52">
        <f t="shared" si="3"/>
        <v>-540</v>
      </c>
      <c r="F39" s="167">
        <f t="shared" si="3"/>
        <v>3</v>
      </c>
      <c r="G39" s="53">
        <f t="shared" si="3"/>
        <v>0</v>
      </c>
      <c r="H39" s="52">
        <f t="shared" si="3"/>
        <v>0</v>
      </c>
      <c r="I39" s="52">
        <f t="shared" si="3"/>
        <v>-16</v>
      </c>
      <c r="J39" s="167">
        <f t="shared" si="3"/>
        <v>0</v>
      </c>
      <c r="K39" s="52">
        <f t="shared" si="3"/>
        <v>0</v>
      </c>
      <c r="L39" s="167">
        <f t="shared" si="3"/>
        <v>0</v>
      </c>
      <c r="M39" s="52">
        <f t="shared" si="3"/>
        <v>0</v>
      </c>
      <c r="N39" s="167">
        <f t="shared" si="3"/>
        <v>0</v>
      </c>
      <c r="O39" s="54">
        <f t="shared" si="3"/>
        <v>-390</v>
      </c>
      <c r="Q39" s="33">
        <f>SUM(Q35:Q38)</f>
        <v>0</v>
      </c>
      <c r="R39" s="188">
        <f>SUM(R35:R38)</f>
        <v>-390</v>
      </c>
      <c r="T39" s="93" t="s">
        <v>172</v>
      </c>
      <c r="U39" s="94">
        <f>'Direct Services'!O63+'Leisure, Parks &amp; Comm'!O44+'Env Dev'!O44+PCC!O30-D39-F39-H39-J39-L39-N39</f>
        <v>0</v>
      </c>
      <c r="V39" s="92"/>
      <c r="W39" s="95"/>
      <c r="X39" s="95"/>
      <c r="Y39" s="95"/>
      <c r="Z39" s="95"/>
    </row>
    <row r="40" spans="1:26" s="33" customFormat="1" ht="12.75">
      <c r="A40" s="58"/>
      <c r="B40" s="59"/>
      <c r="C40" s="59"/>
      <c r="D40" s="59"/>
      <c r="E40" s="59"/>
      <c r="F40" s="59"/>
      <c r="G40" s="59"/>
      <c r="H40" s="59"/>
      <c r="I40" s="59"/>
      <c r="J40" s="59"/>
      <c r="K40" s="59"/>
      <c r="L40" s="59"/>
      <c r="M40" s="59"/>
      <c r="N40" s="59"/>
      <c r="O40" s="60"/>
      <c r="T40" s="95"/>
      <c r="U40" s="95"/>
      <c r="V40" s="92"/>
      <c r="W40" s="95"/>
      <c r="X40" s="95"/>
      <c r="Y40" s="95"/>
      <c r="Z40" s="95"/>
    </row>
    <row r="41" ht="12.75">
      <c r="A41" s="33" t="s">
        <v>108</v>
      </c>
    </row>
    <row r="42" spans="1:24" ht="25.5">
      <c r="A42" s="45" t="s">
        <v>205</v>
      </c>
      <c r="B42" s="57" t="s">
        <v>98</v>
      </c>
      <c r="C42" s="287" t="s">
        <v>27</v>
      </c>
      <c r="D42" s="288"/>
      <c r="E42" s="287" t="s">
        <v>187</v>
      </c>
      <c r="F42" s="288"/>
      <c r="G42" s="287" t="s">
        <v>25</v>
      </c>
      <c r="H42" s="288"/>
      <c r="I42" s="287" t="s">
        <v>195</v>
      </c>
      <c r="J42" s="288"/>
      <c r="K42" s="287" t="s">
        <v>21</v>
      </c>
      <c r="L42" s="288"/>
      <c r="M42" s="287" t="s">
        <v>137</v>
      </c>
      <c r="N42" s="288"/>
      <c r="O42" s="57" t="s">
        <v>106</v>
      </c>
      <c r="Q42" s="68" t="s">
        <v>266</v>
      </c>
      <c r="R42" s="186" t="s">
        <v>267</v>
      </c>
      <c r="W42" s="91"/>
      <c r="X42" s="91"/>
    </row>
    <row r="43" spans="1:24" ht="17.25" customHeight="1">
      <c r="A43" s="46"/>
      <c r="B43" s="47" t="s">
        <v>200</v>
      </c>
      <c r="C43" s="114" t="s">
        <v>200</v>
      </c>
      <c r="D43" s="57" t="s">
        <v>201</v>
      </c>
      <c r="E43" s="47" t="s">
        <v>200</v>
      </c>
      <c r="F43" s="47" t="s">
        <v>201</v>
      </c>
      <c r="G43" s="55" t="s">
        <v>200</v>
      </c>
      <c r="H43" s="47" t="s">
        <v>201</v>
      </c>
      <c r="I43" s="47" t="s">
        <v>200</v>
      </c>
      <c r="J43" s="47" t="s">
        <v>201</v>
      </c>
      <c r="K43" s="47" t="s">
        <v>200</v>
      </c>
      <c r="L43" s="47" t="s">
        <v>201</v>
      </c>
      <c r="M43" s="47" t="s">
        <v>200</v>
      </c>
      <c r="N43" s="47" t="s">
        <v>201</v>
      </c>
      <c r="O43" s="47" t="s">
        <v>200</v>
      </c>
      <c r="W43" s="182"/>
      <c r="X43" s="182"/>
    </row>
    <row r="44" spans="1:24" ht="12.75">
      <c r="A44" s="86" t="s">
        <v>101</v>
      </c>
      <c r="B44" s="49">
        <f aca="true" t="shared" si="4" ref="B44:N44">SUM(B8,B17,B26,B35)</f>
        <v>622</v>
      </c>
      <c r="C44" s="49">
        <f t="shared" si="4"/>
        <v>304</v>
      </c>
      <c r="D44" s="166">
        <f t="shared" si="4"/>
        <v>-9</v>
      </c>
      <c r="E44" s="49">
        <f t="shared" si="4"/>
        <v>-1060</v>
      </c>
      <c r="F44" s="166">
        <f t="shared" si="4"/>
        <v>4</v>
      </c>
      <c r="G44" s="277">
        <f t="shared" si="4"/>
        <v>-29</v>
      </c>
      <c r="H44" s="277">
        <f>SUM(H8,H17,H26,H35)</f>
        <v>-2</v>
      </c>
      <c r="I44" s="49">
        <f t="shared" si="4"/>
        <v>-952</v>
      </c>
      <c r="J44" s="166">
        <f t="shared" si="4"/>
        <v>-8</v>
      </c>
      <c r="K44" s="49">
        <f t="shared" si="4"/>
        <v>0</v>
      </c>
      <c r="L44" s="166">
        <f t="shared" si="4"/>
        <v>0</v>
      </c>
      <c r="M44" s="49">
        <f t="shared" si="4"/>
        <v>25</v>
      </c>
      <c r="N44" s="166">
        <f t="shared" si="4"/>
        <v>-1</v>
      </c>
      <c r="O44" s="64">
        <f>SUM(B44,C44,E44,G44,I44,K44,M44)</f>
        <v>-1090</v>
      </c>
      <c r="Q44" s="184">
        <f>Q8+Q17+Q26+Q35</f>
        <v>-761</v>
      </c>
      <c r="R44" s="184">
        <f>R8+R17+R26+R35</f>
        <v>-329</v>
      </c>
      <c r="W44" s="182"/>
      <c r="X44" s="182"/>
    </row>
    <row r="45" spans="1:24" ht="12.75">
      <c r="A45" s="165" t="s">
        <v>235</v>
      </c>
      <c r="B45" s="49">
        <f aca="true" t="shared" si="5" ref="B45:N45">SUM(B9,B18,B27,B36)</f>
        <v>20</v>
      </c>
      <c r="C45" s="49">
        <f t="shared" si="5"/>
        <v>0</v>
      </c>
      <c r="D45" s="166">
        <f t="shared" si="5"/>
        <v>0</v>
      </c>
      <c r="E45" s="49">
        <f t="shared" si="5"/>
        <v>-648</v>
      </c>
      <c r="F45" s="166">
        <f t="shared" si="5"/>
        <v>0</v>
      </c>
      <c r="G45" s="277">
        <f t="shared" si="5"/>
        <v>0</v>
      </c>
      <c r="H45" s="277">
        <f>SUM(H9,H18,H27,H36)</f>
        <v>0</v>
      </c>
      <c r="I45" s="49">
        <f t="shared" si="5"/>
        <v>-163</v>
      </c>
      <c r="J45" s="166">
        <f t="shared" si="5"/>
        <v>0</v>
      </c>
      <c r="K45" s="49">
        <f t="shared" si="5"/>
        <v>-140</v>
      </c>
      <c r="L45" s="166">
        <f t="shared" si="5"/>
        <v>0</v>
      </c>
      <c r="M45" s="49">
        <f t="shared" si="5"/>
        <v>0</v>
      </c>
      <c r="N45" s="166">
        <f t="shared" si="5"/>
        <v>0</v>
      </c>
      <c r="O45" s="64">
        <f>SUM(B45,C45,E45,G45,I45,K45,M45)</f>
        <v>-931</v>
      </c>
      <c r="Q45" s="184">
        <f aca="true" t="shared" si="6" ref="Q45:R47">Q9+Q18+Q27+Q36</f>
        <v>-524</v>
      </c>
      <c r="R45" s="184">
        <f t="shared" si="6"/>
        <v>-407</v>
      </c>
      <c r="W45" s="182"/>
      <c r="X45" s="182"/>
    </row>
    <row r="46" spans="1:24" ht="12.75">
      <c r="A46" s="86" t="s">
        <v>65</v>
      </c>
      <c r="B46" s="49">
        <f aca="true" t="shared" si="7" ref="B46:N46">SUM(B10,B19,B28,B37)</f>
        <v>0</v>
      </c>
      <c r="C46" s="49">
        <f t="shared" si="7"/>
        <v>10</v>
      </c>
      <c r="D46" s="166">
        <f t="shared" si="7"/>
        <v>0</v>
      </c>
      <c r="E46" s="49">
        <f t="shared" si="7"/>
        <v>-194</v>
      </c>
      <c r="F46" s="166">
        <f t="shared" si="7"/>
        <v>1.3</v>
      </c>
      <c r="G46" s="277">
        <f t="shared" si="7"/>
        <v>-20</v>
      </c>
      <c r="H46" s="277">
        <f>SUM(H10,H19,H28,H37)</f>
        <v>0</v>
      </c>
      <c r="I46" s="49">
        <f t="shared" si="7"/>
        <v>-57</v>
      </c>
      <c r="J46" s="166">
        <f t="shared" si="7"/>
        <v>0</v>
      </c>
      <c r="K46" s="49">
        <f t="shared" si="7"/>
        <v>-35</v>
      </c>
      <c r="L46" s="166">
        <f t="shared" si="7"/>
        <v>0</v>
      </c>
      <c r="M46" s="49">
        <f t="shared" si="7"/>
        <v>-31</v>
      </c>
      <c r="N46" s="166">
        <f t="shared" si="7"/>
        <v>0</v>
      </c>
      <c r="O46" s="64">
        <f>SUM(B46,C46,E46,G46,I46,K46,M46)</f>
        <v>-327</v>
      </c>
      <c r="Q46" s="184">
        <f t="shared" si="6"/>
        <v>-312</v>
      </c>
      <c r="R46" s="184">
        <f t="shared" si="6"/>
        <v>-15</v>
      </c>
      <c r="W46" s="182"/>
      <c r="X46" s="182"/>
    </row>
    <row r="47" spans="1:24" ht="12.75">
      <c r="A47" s="44" t="s">
        <v>64</v>
      </c>
      <c r="B47" s="49">
        <f aca="true" t="shared" si="8" ref="B47:N47">SUM(B11,B20,B29,B38)</f>
        <v>0</v>
      </c>
      <c r="C47" s="49">
        <f t="shared" si="8"/>
        <v>0</v>
      </c>
      <c r="D47" s="166">
        <f t="shared" si="8"/>
        <v>0</v>
      </c>
      <c r="E47" s="49">
        <f t="shared" si="8"/>
        <v>0</v>
      </c>
      <c r="F47" s="166">
        <f t="shared" si="8"/>
        <v>0</v>
      </c>
      <c r="G47" s="277">
        <f t="shared" si="8"/>
        <v>0</v>
      </c>
      <c r="H47" s="277">
        <f>SUM(H11,H20,H29,H38)</f>
        <v>0</v>
      </c>
      <c r="I47" s="49">
        <f t="shared" si="8"/>
        <v>-53</v>
      </c>
      <c r="J47" s="166">
        <f t="shared" si="8"/>
        <v>0</v>
      </c>
      <c r="K47" s="49">
        <f t="shared" si="8"/>
        <v>-17</v>
      </c>
      <c r="L47" s="166">
        <f t="shared" si="8"/>
        <v>0.5</v>
      </c>
      <c r="M47" s="49">
        <f t="shared" si="8"/>
        <v>-58</v>
      </c>
      <c r="N47" s="166">
        <f t="shared" si="8"/>
        <v>0</v>
      </c>
      <c r="O47" s="64">
        <f>SUM(B47,C47,E47,G47,I47,K47,M47)</f>
        <v>-128</v>
      </c>
      <c r="Q47" s="184">
        <f t="shared" si="6"/>
        <v>-248</v>
      </c>
      <c r="R47" s="184">
        <f t="shared" si="6"/>
        <v>120</v>
      </c>
      <c r="T47" s="96" t="s">
        <v>171</v>
      </c>
      <c r="U47" s="97">
        <f>O12+O21+O30+O39-O48</f>
        <v>0</v>
      </c>
      <c r="V47" s="92"/>
      <c r="W47" s="182"/>
      <c r="X47" s="182"/>
    </row>
    <row r="48" spans="1:26" s="33" customFormat="1" ht="13.5" thickBot="1">
      <c r="A48" s="48" t="s">
        <v>15</v>
      </c>
      <c r="B48" s="52">
        <f aca="true" t="shared" si="9" ref="B48:N48">SUM(B44:B47)</f>
        <v>642</v>
      </c>
      <c r="C48" s="53">
        <f t="shared" si="9"/>
        <v>314</v>
      </c>
      <c r="D48" s="167">
        <f t="shared" si="9"/>
        <v>-9</v>
      </c>
      <c r="E48" s="52">
        <f t="shared" si="9"/>
        <v>-1902</v>
      </c>
      <c r="F48" s="167">
        <f t="shared" si="9"/>
        <v>5.3</v>
      </c>
      <c r="G48" s="53">
        <f t="shared" si="9"/>
        <v>-49</v>
      </c>
      <c r="H48" s="52">
        <f t="shared" si="9"/>
        <v>-2</v>
      </c>
      <c r="I48" s="52">
        <f t="shared" si="9"/>
        <v>-1225</v>
      </c>
      <c r="J48" s="167">
        <f t="shared" si="9"/>
        <v>-8</v>
      </c>
      <c r="K48" s="52">
        <f t="shared" si="9"/>
        <v>-192</v>
      </c>
      <c r="L48" s="167">
        <f t="shared" si="9"/>
        <v>0.5</v>
      </c>
      <c r="M48" s="52">
        <f t="shared" si="9"/>
        <v>-64</v>
      </c>
      <c r="N48" s="167">
        <f t="shared" si="9"/>
        <v>-1</v>
      </c>
      <c r="O48" s="54">
        <f>SUM(B48,C48,E48,G48,I48,K48,M48)</f>
        <v>-2476</v>
      </c>
      <c r="Q48" s="185">
        <f>SUM(Q44:Q47)</f>
        <v>-1845</v>
      </c>
      <c r="R48" s="185">
        <f>SUM(R44:R47)</f>
        <v>-631</v>
      </c>
      <c r="T48" s="98" t="s">
        <v>172</v>
      </c>
      <c r="U48" s="99">
        <f>D12+F12+H12+J12+L12+N12+D21+F21+H21+J21+L21+N21+D30+F30+H30+J30+L30+N30+D39+F39+H39+J39+L39+N39-D48-F48-H48-J48-L48-N48</f>
        <v>0</v>
      </c>
      <c r="V48" s="92"/>
      <c r="W48" s="182"/>
      <c r="X48" s="183"/>
      <c r="Y48" s="95"/>
      <c r="Z48" s="95"/>
    </row>
    <row r="49" spans="1:26" s="33" customFormat="1" ht="12.75">
      <c r="A49" s="58"/>
      <c r="B49" s="59"/>
      <c r="C49" s="59"/>
      <c r="D49" s="59"/>
      <c r="E49" s="59"/>
      <c r="F49" s="59"/>
      <c r="G49" s="59"/>
      <c r="H49" s="59"/>
      <c r="I49" s="59"/>
      <c r="J49" s="59"/>
      <c r="K49" s="59"/>
      <c r="L49" s="59"/>
      <c r="M49" s="59"/>
      <c r="N49" s="59"/>
      <c r="O49" s="60"/>
      <c r="T49" s="95"/>
      <c r="U49" s="95"/>
      <c r="V49" s="92"/>
      <c r="W49" s="183"/>
      <c r="X49" s="183"/>
      <c r="Y49" s="95"/>
      <c r="Z49" s="95"/>
    </row>
    <row r="50" spans="1:26" ht="12.75" hidden="1" outlineLevel="1">
      <c r="A50" s="69" t="s">
        <v>161</v>
      </c>
      <c r="B50" s="57" t="s">
        <v>209</v>
      </c>
      <c r="C50" s="57" t="s">
        <v>211</v>
      </c>
      <c r="D50" s="57" t="s">
        <v>214</v>
      </c>
      <c r="E50" s="57" t="s">
        <v>215</v>
      </c>
      <c r="F50" s="57" t="s">
        <v>15</v>
      </c>
      <c r="G50" s="118"/>
      <c r="H50" s="118"/>
      <c r="N50" s="32"/>
      <c r="P50" s="43"/>
      <c r="Q50" s="43"/>
      <c r="R50" s="43"/>
      <c r="S50" s="37"/>
      <c r="U50" s="91"/>
      <c r="V50" s="37"/>
      <c r="Z50" s="32"/>
    </row>
    <row r="51" spans="1:26" ht="12.75" hidden="1" outlineLevel="1">
      <c r="A51" s="67" t="s">
        <v>176</v>
      </c>
      <c r="B51" s="70" t="e">
        <f>'Reg&amp;Maj proj'!F45+'Hsg &amp; Prop'!F38+'City Dev'!F54+'HR &amp; Fac'!F55+'L&amp;G'!F40+'Cust Serv'!F46+Finance!F26+'Bus Imp &amp; Tech'!F43+'Direct Services'!F72+'Leisure, Parks &amp; Comm'!F55+'Env Dev'!F54+#REF!+PCC!F42</f>
        <v>#REF!</v>
      </c>
      <c r="C51" s="50" t="e">
        <f>'Reg&amp;Maj proj'!G45+'Hsg &amp; Prop'!G38+'City Dev'!G54+'HR &amp; Fac'!G55+'L&amp;G'!G40+'Cust Serv'!G46+Finance!G26+'Bus Imp &amp; Tech'!G43+'Direct Services'!G72+'Leisure, Parks &amp; Comm'!G55+'Env Dev'!G54+#REF!+PCC!G42</f>
        <v>#REF!</v>
      </c>
      <c r="D51" s="70" t="e">
        <f>'Reg&amp;Maj proj'!H45+'Hsg &amp; Prop'!H38+'City Dev'!H54+'HR &amp; Fac'!H55+'L&amp;G'!H40+'Cust Serv'!H46+Finance!H26+'Bus Imp &amp; Tech'!H43+'Direct Services'!H72+'Leisure, Parks &amp; Comm'!H55+'Env Dev'!H54+#REF!+PCC!H42</f>
        <v>#REF!</v>
      </c>
      <c r="E51" s="70" t="e">
        <f>'Reg&amp;Maj proj'!I45+'Hsg &amp; Prop'!I38+'City Dev'!I54+'HR &amp; Fac'!I55+'L&amp;G'!I40+'Cust Serv'!I46+Finance!I26+'Bus Imp &amp; Tech'!I43+'Direct Services'!I72+'Leisure, Parks &amp; Comm'!I55+'Env Dev'!I54+#REF!+PCC!I42</f>
        <v>#REF!</v>
      </c>
      <c r="F51" s="87" t="e">
        <f>SUM(B51:E51)</f>
        <v>#REF!</v>
      </c>
      <c r="G51" s="50"/>
      <c r="H51" s="50"/>
      <c r="N51" s="32"/>
      <c r="P51" s="43"/>
      <c r="Q51" s="43"/>
      <c r="R51" s="43"/>
      <c r="S51" s="37"/>
      <c r="U51" s="91"/>
      <c r="V51" s="37"/>
      <c r="Z51" s="32"/>
    </row>
    <row r="52" spans="1:26" ht="12.75" hidden="1" outlineLevel="1">
      <c r="A52" s="67" t="s">
        <v>212</v>
      </c>
      <c r="B52" s="49" t="e">
        <f>'Reg&amp;Maj proj'!F46+'Hsg &amp; Prop'!F39+'City Dev'!F55+'HR &amp; Fac'!F56+'L&amp;G'!F41+'Cust Serv'!F47+Finance!F27+'Bus Imp &amp; Tech'!F44+'Direct Services'!F73+'Leisure, Parks &amp; Comm'!F56+'Env Dev'!F55+#REF!+PCC!F43</f>
        <v>#REF!</v>
      </c>
      <c r="C52" s="50" t="e">
        <f>'Reg&amp;Maj proj'!G46+'Hsg &amp; Prop'!G39+'City Dev'!G55+'HR &amp; Fac'!G56+'L&amp;G'!G41+'Cust Serv'!G47+Finance!G27+'Bus Imp &amp; Tech'!G44+'Direct Services'!G73+'Leisure, Parks &amp; Comm'!G56+'Env Dev'!G55+#REF!+PCC!G43</f>
        <v>#REF!</v>
      </c>
      <c r="D52" s="49" t="e">
        <f>'Reg&amp;Maj proj'!H46+'Hsg &amp; Prop'!H39+'City Dev'!H55+'HR &amp; Fac'!H56+'L&amp;G'!H41+'Cust Serv'!H47+Finance!H27+'Bus Imp &amp; Tech'!H44+'Direct Services'!H73+'Leisure, Parks &amp; Comm'!H56+'Env Dev'!H55+#REF!+PCC!H43</f>
        <v>#REF!</v>
      </c>
      <c r="E52" s="49" t="e">
        <f>'Reg&amp;Maj proj'!I46+'Hsg &amp; Prop'!I39+'City Dev'!I55+'HR &amp; Fac'!I56+'L&amp;G'!I41+'Cust Serv'!I47+Finance!I27+'Bus Imp &amp; Tech'!I44+'Direct Services'!I73+'Leisure, Parks &amp; Comm'!I56+'Env Dev'!I55+#REF!+PCC!I43</f>
        <v>#REF!</v>
      </c>
      <c r="F52" s="56" t="e">
        <f>SUM(B52:E52)</f>
        <v>#REF!</v>
      </c>
      <c r="G52" s="50"/>
      <c r="H52" s="50"/>
      <c r="N52" s="32"/>
      <c r="P52" s="43"/>
      <c r="Q52" s="43"/>
      <c r="R52" s="43"/>
      <c r="S52" s="100" t="s">
        <v>170</v>
      </c>
      <c r="T52" s="101"/>
      <c r="U52" s="102"/>
      <c r="V52" s="37"/>
      <c r="Z52" s="32"/>
    </row>
    <row r="53" spans="1:26" ht="12.75" hidden="1" outlineLevel="1">
      <c r="A53" s="67" t="s">
        <v>213</v>
      </c>
      <c r="B53" s="51" t="e">
        <f>'Reg&amp;Maj proj'!F47+'Hsg &amp; Prop'!F40+'City Dev'!F56+'HR &amp; Fac'!F57+'L&amp;G'!F42+'Cust Serv'!F48+Finance!F28+'Bus Imp &amp; Tech'!F45+'Direct Services'!F74+'Leisure, Parks &amp; Comm'!F57+'Env Dev'!F56+#REF!+PCC!F44</f>
        <v>#VALUE!</v>
      </c>
      <c r="C53" s="50" t="e">
        <f>'Reg&amp;Maj proj'!G47+'Hsg &amp; Prop'!G40+'City Dev'!G56+'HR &amp; Fac'!G57+'L&amp;G'!G42+'Cust Serv'!G48+Finance!G28+'Bus Imp &amp; Tech'!G45+'Direct Services'!G74+'Leisure, Parks &amp; Comm'!G57+'Env Dev'!G56+#REF!+PCC!G44</f>
        <v>#VALUE!</v>
      </c>
      <c r="D53" s="51" t="e">
        <f>'Reg&amp;Maj proj'!H47+'Hsg &amp; Prop'!H40+'City Dev'!H56+'HR &amp; Fac'!H57+'L&amp;G'!H42+'Cust Serv'!H48+Finance!H28+'Bus Imp &amp; Tech'!H45+'Direct Services'!H74+'Leisure, Parks &amp; Comm'!H57+'Env Dev'!H56+#REF!+PCC!H44</f>
        <v>#VALUE!</v>
      </c>
      <c r="E53" s="51" t="e">
        <f>'Reg&amp;Maj proj'!I47+'Hsg &amp; Prop'!I40+'City Dev'!I56+'HR &amp; Fac'!I57+'L&amp;G'!I42+'Cust Serv'!I48+Finance!I28+'Bus Imp &amp; Tech'!I45+'Direct Services'!I74+'Leisure, Parks &amp; Comm'!I57+'Env Dev'!I56+#REF!+PCC!I44</f>
        <v>#VALUE!</v>
      </c>
      <c r="F53" s="56" t="e">
        <f>SUM(B53:E53)</f>
        <v>#VALUE!</v>
      </c>
      <c r="G53" s="50"/>
      <c r="H53" s="50"/>
      <c r="N53" s="32"/>
      <c r="P53" s="43"/>
      <c r="Q53" s="43"/>
      <c r="R53" s="43"/>
      <c r="S53" s="103" t="s">
        <v>171</v>
      </c>
      <c r="T53" s="104" t="e">
        <f>E12+E21+E30+E39-F54</f>
        <v>#REF!</v>
      </c>
      <c r="U53" s="102"/>
      <c r="V53" s="37"/>
      <c r="Z53" s="32"/>
    </row>
    <row r="54" spans="1:25" s="33" customFormat="1" ht="12.75" hidden="1" outlineLevel="1">
      <c r="A54" s="71" t="s">
        <v>15</v>
      </c>
      <c r="B54" s="52" t="e">
        <f>SUM(B51:B53)</f>
        <v>#REF!</v>
      </c>
      <c r="C54" s="52" t="e">
        <f>SUM(C51:C53)</f>
        <v>#REF!</v>
      </c>
      <c r="D54" s="52" t="e">
        <f>SUM(D51:D53)</f>
        <v>#REF!</v>
      </c>
      <c r="E54" s="52" t="e">
        <f>SUM(E51:E53)</f>
        <v>#REF!</v>
      </c>
      <c r="F54" s="52" t="e">
        <f>SUM(B54:E54)</f>
        <v>#REF!</v>
      </c>
      <c r="G54" s="59"/>
      <c r="H54" s="59"/>
      <c r="I54" s="68"/>
      <c r="J54" s="68"/>
      <c r="K54" s="68"/>
      <c r="L54" s="68"/>
      <c r="M54" s="68"/>
      <c r="P54" s="68"/>
      <c r="Q54" s="68"/>
      <c r="R54" s="68"/>
      <c r="S54" s="102"/>
      <c r="T54" s="102"/>
      <c r="U54" s="102"/>
      <c r="V54" s="95"/>
      <c r="W54" s="95"/>
      <c r="X54" s="95"/>
      <c r="Y54" s="95"/>
    </row>
    <row r="55" spans="1:26" ht="12.75" hidden="1" outlineLevel="1">
      <c r="A55" s="33" t="s">
        <v>131</v>
      </c>
      <c r="B55" s="85"/>
      <c r="C55" s="85"/>
      <c r="D55" s="85"/>
      <c r="E55" s="85"/>
      <c r="F55" s="85"/>
      <c r="G55" s="85"/>
      <c r="H55" s="85"/>
      <c r="N55" s="32"/>
      <c r="P55" s="43"/>
      <c r="Q55" s="43"/>
      <c r="R55" s="43"/>
      <c r="S55" s="37"/>
      <c r="U55" s="91"/>
      <c r="V55" s="37"/>
      <c r="Z55" s="32"/>
    </row>
    <row r="56" spans="1:26" ht="12.75" hidden="1" outlineLevel="1">
      <c r="A56" s="66" t="s">
        <v>152</v>
      </c>
      <c r="B56" s="75" t="e">
        <f>-B51*0.8</f>
        <v>#REF!</v>
      </c>
      <c r="C56" s="73" t="e">
        <f>-C51*0.8</f>
        <v>#REF!</v>
      </c>
      <c r="D56" s="75" t="e">
        <f>-D51*0.8</f>
        <v>#REF!</v>
      </c>
      <c r="E56" s="75" t="e">
        <f>-E51*0.8</f>
        <v>#REF!</v>
      </c>
      <c r="F56" s="75" t="e">
        <f>SUM(B56:E56)</f>
        <v>#REF!</v>
      </c>
      <c r="G56" s="74"/>
      <c r="H56" s="74"/>
      <c r="N56" s="32"/>
      <c r="P56" s="43"/>
      <c r="Q56" s="43"/>
      <c r="R56" s="43"/>
      <c r="S56" s="37"/>
      <c r="U56" s="91"/>
      <c r="V56" s="37"/>
      <c r="Z56" s="32"/>
    </row>
    <row r="57" spans="1:26" ht="12.75" hidden="1" outlineLevel="1">
      <c r="A57" s="67" t="s">
        <v>166</v>
      </c>
      <c r="B57" s="76" t="e">
        <f>-B52*0.4</f>
        <v>#REF!</v>
      </c>
      <c r="C57" s="74" t="e">
        <f>-C52*0.4</f>
        <v>#REF!</v>
      </c>
      <c r="D57" s="76" t="e">
        <f>-D52*0.4</f>
        <v>#REF!</v>
      </c>
      <c r="E57" s="76" t="e">
        <f>-E52*0.4</f>
        <v>#REF!</v>
      </c>
      <c r="F57" s="76" t="e">
        <f>SUM(B57:E57)</f>
        <v>#REF!</v>
      </c>
      <c r="G57" s="74"/>
      <c r="H57" s="74"/>
      <c r="N57" s="32"/>
      <c r="P57" s="43"/>
      <c r="Q57" s="43"/>
      <c r="R57" s="43"/>
      <c r="S57" s="37"/>
      <c r="U57" s="91"/>
      <c r="V57" s="37"/>
      <c r="Z57" s="32"/>
    </row>
    <row r="58" spans="1:26" ht="12.75" hidden="1" outlineLevel="1">
      <c r="A58" s="67" t="s">
        <v>167</v>
      </c>
      <c r="B58" s="76">
        <v>0</v>
      </c>
      <c r="C58" s="74">
        <v>0</v>
      </c>
      <c r="D58" s="76">
        <v>0</v>
      </c>
      <c r="E58" s="76">
        <v>0</v>
      </c>
      <c r="F58" s="76">
        <f>SUM(B58:E58)</f>
        <v>0</v>
      </c>
      <c r="G58" s="74"/>
      <c r="H58" s="74"/>
      <c r="N58" s="32"/>
      <c r="P58" s="43"/>
      <c r="Q58" s="43"/>
      <c r="R58" s="43"/>
      <c r="S58" s="37"/>
      <c r="U58" s="91"/>
      <c r="V58" s="37"/>
      <c r="Z58" s="32"/>
    </row>
    <row r="59" spans="1:26" ht="12.75" hidden="1" outlineLevel="1">
      <c r="A59" s="71" t="s">
        <v>15</v>
      </c>
      <c r="B59" s="77" t="e">
        <f>SUM(B56:B58)</f>
        <v>#REF!</v>
      </c>
      <c r="C59" s="78" t="e">
        <f>SUM(C56:C58)</f>
        <v>#REF!</v>
      </c>
      <c r="D59" s="77" t="e">
        <f>SUM(D56:D58)</f>
        <v>#REF!</v>
      </c>
      <c r="E59" s="77" t="e">
        <f>SUM(E56:E58)</f>
        <v>#REF!</v>
      </c>
      <c r="F59" s="77" t="e">
        <f>SUM(F56:F58)</f>
        <v>#REF!</v>
      </c>
      <c r="G59" s="117"/>
      <c r="H59" s="117"/>
      <c r="N59" s="32"/>
      <c r="P59" s="43"/>
      <c r="Q59" s="43"/>
      <c r="R59" s="43"/>
      <c r="S59" s="37"/>
      <c r="U59" s="91"/>
      <c r="V59" s="37"/>
      <c r="Z59" s="32"/>
    </row>
    <row r="60" spans="2:26" ht="12.75" hidden="1" outlineLevel="1">
      <c r="B60" s="72"/>
      <c r="C60" s="72"/>
      <c r="D60" s="72"/>
      <c r="E60" s="72"/>
      <c r="F60" s="72"/>
      <c r="G60" s="72"/>
      <c r="H60" s="72"/>
      <c r="N60" s="32"/>
      <c r="P60" s="43"/>
      <c r="Q60" s="43"/>
      <c r="R60" s="43"/>
      <c r="S60" s="37"/>
      <c r="U60" s="91"/>
      <c r="V60" s="37"/>
      <c r="Z60" s="32"/>
    </row>
    <row r="61" spans="1:26" ht="12.75" hidden="1" outlineLevel="1">
      <c r="A61" s="69" t="s">
        <v>162</v>
      </c>
      <c r="B61" s="57" t="s">
        <v>209</v>
      </c>
      <c r="C61" s="57" t="s">
        <v>211</v>
      </c>
      <c r="D61" s="57" t="s">
        <v>214</v>
      </c>
      <c r="E61" s="57" t="s">
        <v>215</v>
      </c>
      <c r="F61" s="116" t="s">
        <v>15</v>
      </c>
      <c r="G61" s="118"/>
      <c r="H61" s="118"/>
      <c r="N61" s="32"/>
      <c r="P61" s="43"/>
      <c r="Q61" s="43"/>
      <c r="R61" s="43"/>
      <c r="S61" s="37"/>
      <c r="U61" s="91"/>
      <c r="V61" s="37"/>
      <c r="Z61" s="32"/>
    </row>
    <row r="62" spans="1:26" ht="12.75" hidden="1" outlineLevel="1">
      <c r="A62" s="67" t="s">
        <v>176</v>
      </c>
      <c r="B62" s="70" t="e">
        <f>'Reg&amp;Maj proj'!F51+'Hsg &amp; Prop'!F44+'City Dev'!F60+'HR &amp; Fac'!F61+'L&amp;G'!F46+'Cust Serv'!F52+Finance!F32+'Bus Imp &amp; Tech'!F49+'Direct Services'!F78+'Leisure, Parks &amp; Comm'!F61+'Env Dev'!F60+#REF!+PCC!F48</f>
        <v>#REF!</v>
      </c>
      <c r="C62" s="50" t="e">
        <f>'Reg&amp;Maj proj'!G51+'Hsg &amp; Prop'!G44+'City Dev'!G60+'HR &amp; Fac'!G61+'L&amp;G'!G46+'Cust Serv'!G52+Finance!G32+'Bus Imp &amp; Tech'!G49+'Direct Services'!G78+'Leisure, Parks &amp; Comm'!G61+'Env Dev'!G60+#REF!+PCC!G48</f>
        <v>#REF!</v>
      </c>
      <c r="D62" s="70" t="e">
        <f>'Reg&amp;Maj proj'!H51+'Hsg &amp; Prop'!H44+'City Dev'!H60+'HR &amp; Fac'!H61+'L&amp;G'!H46+'Cust Serv'!H52+Finance!H32+'Bus Imp &amp; Tech'!H49+'Direct Services'!H78+'Leisure, Parks &amp; Comm'!H61+'Env Dev'!H60+#REF!+PCC!H48</f>
        <v>#REF!</v>
      </c>
      <c r="E62" s="49" t="e">
        <f>'Reg&amp;Maj proj'!I51+'Hsg &amp; Prop'!I44+'City Dev'!I60+'HR &amp; Fac'!I61+'L&amp;G'!I46+'Cust Serv'!I52+Finance!I32+'Bus Imp &amp; Tech'!I49+'Direct Services'!I78+'Leisure, Parks &amp; Comm'!I61+'Env Dev'!I60+#REF!+PCC!I48</f>
        <v>#REF!</v>
      </c>
      <c r="F62" s="87" t="e">
        <f>SUM(B62:E62)</f>
        <v>#REF!</v>
      </c>
      <c r="G62" s="50"/>
      <c r="H62" s="50"/>
      <c r="N62" s="32"/>
      <c r="P62" s="43"/>
      <c r="Q62" s="43"/>
      <c r="R62" s="43"/>
      <c r="S62" s="37"/>
      <c r="U62" s="91"/>
      <c r="V62" s="37"/>
      <c r="Z62" s="32"/>
    </row>
    <row r="63" spans="1:26" ht="12.75" hidden="1" outlineLevel="1">
      <c r="A63" s="67" t="s">
        <v>212</v>
      </c>
      <c r="B63" s="49" t="e">
        <f>'Reg&amp;Maj proj'!F52+'Hsg &amp; Prop'!F45+'City Dev'!F61+'HR &amp; Fac'!F62+'L&amp;G'!F47+'Cust Serv'!F53+Finance!F33+'Bus Imp &amp; Tech'!F50+'Direct Services'!F79+'Leisure, Parks &amp; Comm'!F62+'Env Dev'!F61+#REF!+PCC!F49</f>
        <v>#REF!</v>
      </c>
      <c r="C63" s="50" t="e">
        <f>'Reg&amp;Maj proj'!G52+'Hsg &amp; Prop'!G45+'City Dev'!G61+'HR &amp; Fac'!G62+'L&amp;G'!G47+'Cust Serv'!G53+Finance!G33+'Bus Imp &amp; Tech'!G50+'Direct Services'!G79+'Leisure, Parks &amp; Comm'!G62+'Env Dev'!G61+#REF!+PCC!G49</f>
        <v>#REF!</v>
      </c>
      <c r="D63" s="49" t="e">
        <f>'Reg&amp;Maj proj'!H52+'Hsg &amp; Prop'!H45+'City Dev'!H61+'HR &amp; Fac'!H62+'L&amp;G'!H47+'Cust Serv'!H53+Finance!H33+'Bus Imp &amp; Tech'!H50+'Direct Services'!H79+'Leisure, Parks &amp; Comm'!H62+'Env Dev'!H61+#REF!+PCC!H49</f>
        <v>#REF!</v>
      </c>
      <c r="E63" s="49" t="e">
        <f>'Reg&amp;Maj proj'!I52+'Hsg &amp; Prop'!I45+'City Dev'!I61+'HR &amp; Fac'!I62+'L&amp;G'!I47+'Cust Serv'!I53+Finance!I33+'Bus Imp &amp; Tech'!I50+'Direct Services'!I79+'Leisure, Parks &amp; Comm'!I62+'Env Dev'!I61+#REF!+PCC!I49</f>
        <v>#REF!</v>
      </c>
      <c r="F63" s="56" t="e">
        <f>SUM(B63:E63)</f>
        <v>#REF!</v>
      </c>
      <c r="G63" s="50"/>
      <c r="H63" s="50"/>
      <c r="N63" s="32"/>
      <c r="P63" s="43"/>
      <c r="Q63" s="43"/>
      <c r="R63" s="43"/>
      <c r="S63" s="100" t="s">
        <v>170</v>
      </c>
      <c r="T63" s="101"/>
      <c r="U63" s="102"/>
      <c r="V63" s="37"/>
      <c r="Z63" s="32"/>
    </row>
    <row r="64" spans="1:26" ht="12.75" hidden="1" outlineLevel="1">
      <c r="A64" s="67" t="s">
        <v>213</v>
      </c>
      <c r="B64" s="51" t="e">
        <f>'Reg&amp;Maj proj'!F53+'Hsg &amp; Prop'!F46+'City Dev'!F62+'HR &amp; Fac'!F63+'L&amp;G'!F48+'Cust Serv'!F54+Finance!F34+'Bus Imp &amp; Tech'!F51+'Direct Services'!F80+'Leisure, Parks &amp; Comm'!F63+'Env Dev'!F62+#REF!+PCC!F50</f>
        <v>#VALUE!</v>
      </c>
      <c r="C64" s="50" t="e">
        <f>'Reg&amp;Maj proj'!G53+'Hsg &amp; Prop'!G46+'City Dev'!G62+'HR &amp; Fac'!G63+'L&amp;G'!G48+'Cust Serv'!G54+Finance!G34+'Bus Imp &amp; Tech'!G51+'Direct Services'!G80+'Leisure, Parks &amp; Comm'!G63+'Env Dev'!G62+#REF!+PCC!G50</f>
        <v>#VALUE!</v>
      </c>
      <c r="D64" s="51" t="e">
        <f>'Reg&amp;Maj proj'!H53+'Hsg &amp; Prop'!H46+'City Dev'!H62+'HR &amp; Fac'!H63+'L&amp;G'!H48+'Cust Serv'!H54+Finance!H34+'Bus Imp &amp; Tech'!H51+'Direct Services'!H80+'Leisure, Parks &amp; Comm'!H63+'Env Dev'!H62+#REF!+PCC!H50</f>
        <v>#VALUE!</v>
      </c>
      <c r="E64" s="49" t="e">
        <f>'Reg&amp;Maj proj'!I53+'Hsg &amp; Prop'!I46+'City Dev'!I62+'HR &amp; Fac'!I63+'L&amp;G'!I48+'Cust Serv'!I54+Finance!I34+'Bus Imp &amp; Tech'!I51+'Direct Services'!I80+'Leisure, Parks &amp; Comm'!I63+'Env Dev'!I62+#REF!+PCC!I50</f>
        <v>#VALUE!</v>
      </c>
      <c r="F64" s="56" t="e">
        <f>SUM(B64:E64)</f>
        <v>#VALUE!</v>
      </c>
      <c r="G64" s="50"/>
      <c r="H64" s="50"/>
      <c r="N64" s="32"/>
      <c r="P64" s="43"/>
      <c r="Q64" s="43"/>
      <c r="R64" s="43"/>
      <c r="S64" s="103" t="s">
        <v>171</v>
      </c>
      <c r="T64" s="104" t="e">
        <f>I12+I21+I30+I39-F65</f>
        <v>#REF!</v>
      </c>
      <c r="U64" s="102"/>
      <c r="V64" s="37">
        <f>'Reg&amp;Maj proj'!F9+'Reg&amp;Maj proj'!G9+'Reg&amp;Maj proj'!H9+'Reg&amp;Maj proj'!I9</f>
        <v>-461</v>
      </c>
      <c r="W64" s="37" t="s">
        <v>165</v>
      </c>
      <c r="Z64" s="32"/>
    </row>
    <row r="65" spans="1:25" s="33" customFormat="1" ht="12.75" hidden="1" outlineLevel="1">
      <c r="A65" s="71" t="s">
        <v>15</v>
      </c>
      <c r="B65" s="52" t="e">
        <f>SUM(B62:B64)</f>
        <v>#REF!</v>
      </c>
      <c r="C65" s="52" t="e">
        <f>SUM(C62:C64)</f>
        <v>#REF!</v>
      </c>
      <c r="D65" s="52" t="e">
        <f>SUM(D62:D64)</f>
        <v>#REF!</v>
      </c>
      <c r="E65" s="52" t="e">
        <f>SUM(E62:E64)</f>
        <v>#REF!</v>
      </c>
      <c r="F65" s="65" t="e">
        <f>SUM(B65:E65)</f>
        <v>#REF!</v>
      </c>
      <c r="G65" s="59"/>
      <c r="H65" s="59"/>
      <c r="I65" s="68"/>
      <c r="J65" s="68"/>
      <c r="K65" s="68"/>
      <c r="L65" s="68"/>
      <c r="M65" s="68"/>
      <c r="P65" s="68"/>
      <c r="Q65" s="68"/>
      <c r="R65" s="68"/>
      <c r="S65" s="102"/>
      <c r="T65" s="102"/>
      <c r="U65" s="102"/>
      <c r="V65" s="95"/>
      <c r="W65" s="95"/>
      <c r="X65" s="95"/>
      <c r="Y65" s="95"/>
    </row>
    <row r="66" spans="1:26" ht="12.75" hidden="1" outlineLevel="1">
      <c r="A66" s="33" t="s">
        <v>131</v>
      </c>
      <c r="B66" s="85"/>
      <c r="C66" s="85"/>
      <c r="D66" s="85"/>
      <c r="E66" s="85"/>
      <c r="F66" s="85"/>
      <c r="G66" s="85"/>
      <c r="H66" s="85"/>
      <c r="N66" s="32"/>
      <c r="P66" s="43"/>
      <c r="Q66" s="43"/>
      <c r="R66" s="43"/>
      <c r="S66" s="37"/>
      <c r="U66" s="91"/>
      <c r="V66" s="37"/>
      <c r="Z66" s="32"/>
    </row>
    <row r="67" spans="1:26" ht="12.75" hidden="1" outlineLevel="1">
      <c r="A67" s="66" t="s">
        <v>152</v>
      </c>
      <c r="B67" s="75" t="e">
        <f>-B62*0.8</f>
        <v>#REF!</v>
      </c>
      <c r="C67" s="73" t="e">
        <f>-C62*0.8</f>
        <v>#REF!</v>
      </c>
      <c r="D67" s="75" t="e">
        <f>-D62*0.8</f>
        <v>#REF!</v>
      </c>
      <c r="E67" s="75" t="e">
        <f>-E62*0.8</f>
        <v>#REF!</v>
      </c>
      <c r="F67" s="75" t="e">
        <f>SUM(B67:E67)</f>
        <v>#REF!</v>
      </c>
      <c r="G67" s="74"/>
      <c r="H67" s="74"/>
      <c r="N67" s="32"/>
      <c r="P67" s="43"/>
      <c r="Q67" s="43"/>
      <c r="R67" s="43"/>
      <c r="S67" s="37"/>
      <c r="U67" s="91"/>
      <c r="V67" s="37"/>
      <c r="Z67" s="32"/>
    </row>
    <row r="68" spans="1:26" ht="12.75" hidden="1" outlineLevel="1">
      <c r="A68" s="67" t="s">
        <v>166</v>
      </c>
      <c r="B68" s="76" t="e">
        <f>-B63*0.4</f>
        <v>#REF!</v>
      </c>
      <c r="C68" s="74" t="e">
        <f>-C63*0.4</f>
        <v>#REF!</v>
      </c>
      <c r="D68" s="76" t="e">
        <f>-D63*0.4</f>
        <v>#REF!</v>
      </c>
      <c r="E68" s="76" t="e">
        <f>-E63*0.4</f>
        <v>#REF!</v>
      </c>
      <c r="F68" s="76" t="e">
        <f>SUM(B68:E68)</f>
        <v>#REF!</v>
      </c>
      <c r="G68" s="74"/>
      <c r="H68" s="74"/>
      <c r="N68" s="32"/>
      <c r="P68" s="43"/>
      <c r="Q68" s="43"/>
      <c r="R68" s="43"/>
      <c r="S68" s="37"/>
      <c r="U68" s="91"/>
      <c r="V68" s="37"/>
      <c r="Z68" s="32"/>
    </row>
    <row r="69" spans="1:26" ht="12.75" hidden="1" outlineLevel="1">
      <c r="A69" s="67" t="s">
        <v>167</v>
      </c>
      <c r="B69" s="76">
        <v>0</v>
      </c>
      <c r="C69" s="74">
        <v>0</v>
      </c>
      <c r="D69" s="76">
        <v>0</v>
      </c>
      <c r="E69" s="76">
        <v>0</v>
      </c>
      <c r="F69" s="76">
        <f>SUM(B69:E69)</f>
        <v>0</v>
      </c>
      <c r="G69" s="74"/>
      <c r="H69" s="74"/>
      <c r="N69" s="32"/>
      <c r="P69" s="43"/>
      <c r="Q69" s="43"/>
      <c r="R69" s="43"/>
      <c r="S69" s="37"/>
      <c r="U69" s="91"/>
      <c r="V69" s="37"/>
      <c r="Z69" s="32"/>
    </row>
    <row r="70" spans="1:26" ht="12.75" hidden="1" outlineLevel="1">
      <c r="A70" s="71" t="s">
        <v>15</v>
      </c>
      <c r="B70" s="77" t="e">
        <f>SUM(B67:B69)</f>
        <v>#REF!</v>
      </c>
      <c r="C70" s="78" t="e">
        <f>SUM(C67:C69)</f>
        <v>#REF!</v>
      </c>
      <c r="D70" s="77" t="e">
        <f>SUM(D67:D69)</f>
        <v>#REF!</v>
      </c>
      <c r="E70" s="77" t="e">
        <f>SUM(E67:E69)</f>
        <v>#REF!</v>
      </c>
      <c r="F70" s="77" t="e">
        <f>SUM(F67:F69)</f>
        <v>#REF!</v>
      </c>
      <c r="G70" s="117"/>
      <c r="H70" s="117"/>
      <c r="N70" s="32"/>
      <c r="P70" s="43"/>
      <c r="Q70" s="43"/>
      <c r="R70" s="43"/>
      <c r="S70" s="37"/>
      <c r="U70" s="91"/>
      <c r="V70" s="37"/>
      <c r="Z70" s="32"/>
    </row>
    <row r="71" spans="14:26" ht="12.75" hidden="1" outlineLevel="1">
      <c r="N71" s="32"/>
      <c r="P71" s="43"/>
      <c r="Q71" s="43"/>
      <c r="R71" s="43"/>
      <c r="S71" s="37"/>
      <c r="U71" s="91"/>
      <c r="V71" s="37"/>
      <c r="Z71" s="32"/>
    </row>
    <row r="72" spans="1:26" ht="12.75" hidden="1" outlineLevel="1">
      <c r="A72" s="69" t="s">
        <v>163</v>
      </c>
      <c r="B72" s="57" t="s">
        <v>209</v>
      </c>
      <c r="C72" s="57" t="s">
        <v>211</v>
      </c>
      <c r="D72" s="57" t="s">
        <v>214</v>
      </c>
      <c r="E72" s="57" t="s">
        <v>215</v>
      </c>
      <c r="F72" s="57" t="s">
        <v>15</v>
      </c>
      <c r="G72" s="118"/>
      <c r="H72" s="118"/>
      <c r="N72" s="32"/>
      <c r="P72" s="43"/>
      <c r="Q72" s="43"/>
      <c r="R72" s="43"/>
      <c r="S72" s="37"/>
      <c r="U72" s="91"/>
      <c r="V72" s="37"/>
      <c r="Z72" s="32"/>
    </row>
    <row r="73" spans="1:26" ht="12.75" hidden="1" outlineLevel="1">
      <c r="A73" s="67" t="s">
        <v>176</v>
      </c>
      <c r="B73" s="70" t="e">
        <f>'Reg&amp;Maj proj'!F57+'Hsg &amp; Prop'!F50+'City Dev'!F66+'HR &amp; Fac'!F67+'L&amp;G'!F52+'Cust Serv'!F58+Finance!F38+'Bus Imp &amp; Tech'!F55+'Direct Services'!F84+'Leisure, Parks &amp; Comm'!F67+'Env Dev'!F66+#REF!+PCC!F54</f>
        <v>#REF!</v>
      </c>
      <c r="C73" s="70" t="e">
        <f>'Reg&amp;Maj proj'!G57+'Hsg &amp; Prop'!G50+'City Dev'!G66+'HR &amp; Fac'!G67+'L&amp;G'!G52+'Cust Serv'!G58+Finance!G38+'Bus Imp &amp; Tech'!G55+'Direct Services'!G84+'Leisure, Parks &amp; Comm'!G67+'Env Dev'!G66+#REF!+PCC!G54</f>
        <v>#REF!</v>
      </c>
      <c r="D73" s="70" t="e">
        <f>'Reg&amp;Maj proj'!H57+'Hsg &amp; Prop'!H50+'City Dev'!H66+'HR &amp; Fac'!H67+'L&amp;G'!H52+'Cust Serv'!H58+Finance!H38+'Bus Imp &amp; Tech'!H55+'Direct Services'!H84+'Leisure, Parks &amp; Comm'!H67+'Env Dev'!H66+#REF!+PCC!H54</f>
        <v>#REF!</v>
      </c>
      <c r="E73" s="70" t="e">
        <f>'Reg&amp;Maj proj'!I57+'Hsg &amp; Prop'!I50+'City Dev'!I66+'HR &amp; Fac'!I67+'L&amp;G'!I52+'Cust Serv'!I58+Finance!I38+'Bus Imp &amp; Tech'!I55+'Direct Services'!I84+'Leisure, Parks &amp; Comm'!I67+'Env Dev'!I66+#REF!+PCC!I54</f>
        <v>#REF!</v>
      </c>
      <c r="F73" s="87" t="e">
        <f>SUM(B73:E73)</f>
        <v>#REF!</v>
      </c>
      <c r="G73" s="50"/>
      <c r="H73" s="50"/>
      <c r="N73" s="32"/>
      <c r="P73" s="43"/>
      <c r="Q73" s="43"/>
      <c r="R73" s="43"/>
      <c r="S73" s="37"/>
      <c r="U73" s="91"/>
      <c r="V73" s="37"/>
      <c r="Z73" s="32"/>
    </row>
    <row r="74" spans="1:26" ht="12.75" hidden="1" outlineLevel="1">
      <c r="A74" s="67" t="s">
        <v>212</v>
      </c>
      <c r="B74" s="49" t="e">
        <f>'Reg&amp;Maj proj'!F58+'Hsg &amp; Prop'!F51+'City Dev'!F67+'HR &amp; Fac'!F68+'L&amp;G'!F53+'Cust Serv'!F59+Finance!F39+'Bus Imp &amp; Tech'!F56+'Direct Services'!F85+'Leisure, Parks &amp; Comm'!F68+'Env Dev'!F67+#REF!+PCC!F55</f>
        <v>#REF!</v>
      </c>
      <c r="C74" s="49" t="e">
        <f>'Reg&amp;Maj proj'!G58+'Hsg &amp; Prop'!G51+'City Dev'!G67+'HR &amp; Fac'!G68+'L&amp;G'!G53+'Cust Serv'!G59+Finance!G39+'Bus Imp &amp; Tech'!G56+'Direct Services'!G85+'Leisure, Parks &amp; Comm'!G68+'Env Dev'!G67+#REF!+PCC!G55</f>
        <v>#REF!</v>
      </c>
      <c r="D74" s="49" t="e">
        <f>'Reg&amp;Maj proj'!H58+'Hsg &amp; Prop'!H51+'City Dev'!H67+'HR &amp; Fac'!H68+'L&amp;G'!H53+'Cust Serv'!H59+Finance!H39+'Bus Imp &amp; Tech'!H56+'Direct Services'!H85+'Leisure, Parks &amp; Comm'!H68+'Env Dev'!H67+#REF!+PCC!H55</f>
        <v>#REF!</v>
      </c>
      <c r="E74" s="49" t="e">
        <f>'Reg&amp;Maj proj'!I58+'Hsg &amp; Prop'!I51+'City Dev'!I67+'HR &amp; Fac'!I68+'L&amp;G'!I53+'Cust Serv'!I59+Finance!I39+'Bus Imp &amp; Tech'!I56+'Direct Services'!I85+'Leisure, Parks &amp; Comm'!I68+'Env Dev'!I67+#REF!+PCC!I55</f>
        <v>#REF!</v>
      </c>
      <c r="F74" s="56" t="e">
        <f>SUM(B74:E74)</f>
        <v>#REF!</v>
      </c>
      <c r="G74" s="50"/>
      <c r="H74" s="50"/>
      <c r="N74" s="32"/>
      <c r="P74" s="43"/>
      <c r="Q74" s="43"/>
      <c r="R74" s="43"/>
      <c r="S74" s="100" t="s">
        <v>170</v>
      </c>
      <c r="T74" s="101"/>
      <c r="U74" s="102"/>
      <c r="V74" s="37"/>
      <c r="Z74" s="32"/>
    </row>
    <row r="75" spans="1:26" ht="12.75" hidden="1" outlineLevel="1">
      <c r="A75" s="67" t="s">
        <v>213</v>
      </c>
      <c r="B75" s="51" t="e">
        <f>'Reg&amp;Maj proj'!F59+'Hsg &amp; Prop'!F52+'City Dev'!F68+'HR &amp; Fac'!F69+'L&amp;G'!F54+'Cust Serv'!F60+Finance!F40+'Bus Imp &amp; Tech'!F57+'Direct Services'!F86+'Leisure, Parks &amp; Comm'!F69+'Env Dev'!F68+#REF!+PCC!F56</f>
        <v>#VALUE!</v>
      </c>
      <c r="C75" s="51" t="e">
        <f>'Reg&amp;Maj proj'!G59+'Hsg &amp; Prop'!G52+'City Dev'!G68+'HR &amp; Fac'!G69+'L&amp;G'!G54+'Cust Serv'!G60+Finance!G40+'Bus Imp &amp; Tech'!G57+'Direct Services'!G86+'Leisure, Parks &amp; Comm'!G69+'Env Dev'!G68+#REF!+PCC!G56</f>
        <v>#VALUE!</v>
      </c>
      <c r="D75" s="51" t="e">
        <f>'Reg&amp;Maj proj'!H59+'Hsg &amp; Prop'!H52+'City Dev'!H68+'HR &amp; Fac'!H69+'L&amp;G'!H54+'Cust Serv'!H60+Finance!H40+'Bus Imp &amp; Tech'!H57+'Direct Services'!H86+'Leisure, Parks &amp; Comm'!H69+'Env Dev'!H68+#REF!+PCC!H56</f>
        <v>#VALUE!</v>
      </c>
      <c r="E75" s="51" t="e">
        <f>'Reg&amp;Maj proj'!I59+'Hsg &amp; Prop'!I52+'City Dev'!I68+'HR &amp; Fac'!I69+'L&amp;G'!I54+'Cust Serv'!I60+Finance!I40+'Bus Imp &amp; Tech'!I57+'Direct Services'!I86+'Leisure, Parks &amp; Comm'!I69+'Env Dev'!I68+#REF!+PCC!I56</f>
        <v>#VALUE!</v>
      </c>
      <c r="F75" s="56" t="e">
        <f>SUM(B75:E75)</f>
        <v>#VALUE!</v>
      </c>
      <c r="G75" s="50"/>
      <c r="H75" s="50"/>
      <c r="N75" s="32"/>
      <c r="P75" s="43"/>
      <c r="Q75" s="43"/>
      <c r="R75" s="43"/>
      <c r="S75" s="103" t="s">
        <v>171</v>
      </c>
      <c r="T75" s="104" t="e">
        <f>K12+K21+K30+K39-F76</f>
        <v>#REF!</v>
      </c>
      <c r="U75" s="102"/>
      <c r="V75" s="37"/>
      <c r="Z75" s="32"/>
    </row>
    <row r="76" spans="1:25" s="33" customFormat="1" ht="12.75" hidden="1" outlineLevel="1">
      <c r="A76" s="71" t="s">
        <v>15</v>
      </c>
      <c r="B76" s="52" t="e">
        <f>SUM(B73:B75)</f>
        <v>#REF!</v>
      </c>
      <c r="C76" s="61" t="e">
        <f>SUM(C73:C75)</f>
        <v>#REF!</v>
      </c>
      <c r="D76" s="52" t="e">
        <f>SUM(D73:D75)</f>
        <v>#REF!</v>
      </c>
      <c r="E76" s="65" t="e">
        <f>SUM(E73:E75)</f>
        <v>#REF!</v>
      </c>
      <c r="F76" s="52" t="e">
        <f>SUM(B76:E76)</f>
        <v>#REF!</v>
      </c>
      <c r="G76" s="59"/>
      <c r="H76" s="59"/>
      <c r="I76" s="68"/>
      <c r="J76" s="68"/>
      <c r="K76" s="68"/>
      <c r="L76" s="68"/>
      <c r="M76" s="68"/>
      <c r="P76" s="68"/>
      <c r="Q76" s="68"/>
      <c r="R76" s="68"/>
      <c r="S76" s="102"/>
      <c r="T76" s="102"/>
      <c r="U76" s="102"/>
      <c r="V76" s="95"/>
      <c r="W76" s="95"/>
      <c r="X76" s="95"/>
      <c r="Y76" s="95"/>
    </row>
    <row r="77" spans="1:26" ht="12.75" hidden="1" outlineLevel="1">
      <c r="A77" s="33" t="s">
        <v>131</v>
      </c>
      <c r="B77" s="85"/>
      <c r="C77" s="85"/>
      <c r="D77" s="85"/>
      <c r="E77" s="85"/>
      <c r="F77" s="85"/>
      <c r="G77" s="85"/>
      <c r="H77" s="85"/>
      <c r="N77" s="32"/>
      <c r="P77" s="43"/>
      <c r="Q77" s="43"/>
      <c r="R77" s="43"/>
      <c r="S77" s="37"/>
      <c r="U77" s="91"/>
      <c r="V77" s="37"/>
      <c r="Z77" s="32"/>
    </row>
    <row r="78" spans="1:26" ht="12.75" hidden="1" outlineLevel="1">
      <c r="A78" s="66" t="s">
        <v>152</v>
      </c>
      <c r="B78" s="75" t="e">
        <f>-B73*0.8</f>
        <v>#REF!</v>
      </c>
      <c r="C78" s="73" t="e">
        <f>-C73*0.8</f>
        <v>#REF!</v>
      </c>
      <c r="D78" s="75" t="e">
        <f>-D73*0.8</f>
        <v>#REF!</v>
      </c>
      <c r="E78" s="75" t="e">
        <f>-E73*0.8</f>
        <v>#REF!</v>
      </c>
      <c r="F78" s="75" t="e">
        <f>SUM(B78:E78)</f>
        <v>#REF!</v>
      </c>
      <c r="G78" s="74"/>
      <c r="H78" s="74"/>
      <c r="N78" s="32"/>
      <c r="P78" s="43"/>
      <c r="Q78" s="43"/>
      <c r="R78" s="43"/>
      <c r="S78" s="37"/>
      <c r="U78" s="91"/>
      <c r="V78" s="37"/>
      <c r="Z78" s="32"/>
    </row>
    <row r="79" spans="1:26" ht="12.75" hidden="1" outlineLevel="1">
      <c r="A79" s="67" t="s">
        <v>166</v>
      </c>
      <c r="B79" s="76" t="e">
        <f>-B74*0.4</f>
        <v>#REF!</v>
      </c>
      <c r="C79" s="74" t="e">
        <f>-C74*0.4</f>
        <v>#REF!</v>
      </c>
      <c r="D79" s="76" t="e">
        <f>-D74*0.4</f>
        <v>#REF!</v>
      </c>
      <c r="E79" s="76" t="e">
        <f>-E74*0.4</f>
        <v>#REF!</v>
      </c>
      <c r="F79" s="76" t="e">
        <f>SUM(B79:E79)</f>
        <v>#REF!</v>
      </c>
      <c r="G79" s="74"/>
      <c r="H79" s="74"/>
      <c r="N79" s="32"/>
      <c r="P79" s="43"/>
      <c r="Q79" s="43"/>
      <c r="R79" s="43"/>
      <c r="S79" s="37"/>
      <c r="U79" s="91"/>
      <c r="V79" s="37"/>
      <c r="Z79" s="32"/>
    </row>
    <row r="80" spans="1:26" ht="12.75" hidden="1" outlineLevel="1">
      <c r="A80" s="67" t="s">
        <v>167</v>
      </c>
      <c r="B80" s="76">
        <v>0</v>
      </c>
      <c r="C80" s="74">
        <v>0</v>
      </c>
      <c r="D80" s="76">
        <v>0</v>
      </c>
      <c r="E80" s="76">
        <v>0</v>
      </c>
      <c r="F80" s="76">
        <f>SUM(B80:E80)</f>
        <v>0</v>
      </c>
      <c r="G80" s="74"/>
      <c r="H80" s="74"/>
      <c r="N80" s="32"/>
      <c r="P80" s="43"/>
      <c r="Q80" s="43"/>
      <c r="R80" s="43"/>
      <c r="S80" s="37"/>
      <c r="U80" s="91"/>
      <c r="V80" s="37"/>
      <c r="Z80" s="32"/>
    </row>
    <row r="81" spans="1:26" ht="12.75" hidden="1" outlineLevel="1">
      <c r="A81" s="71" t="s">
        <v>15</v>
      </c>
      <c r="B81" s="77" t="e">
        <f>SUM(B78:B80)</f>
        <v>#REF!</v>
      </c>
      <c r="C81" s="78" t="e">
        <f>SUM(C78:C80)</f>
        <v>#REF!</v>
      </c>
      <c r="D81" s="77" t="e">
        <f>SUM(D78:D80)</f>
        <v>#REF!</v>
      </c>
      <c r="E81" s="77" t="e">
        <f>SUM(E78:E80)</f>
        <v>#REF!</v>
      </c>
      <c r="F81" s="77" t="e">
        <f>SUM(F78:F80)</f>
        <v>#REF!</v>
      </c>
      <c r="G81" s="117"/>
      <c r="H81" s="117"/>
      <c r="N81" s="32"/>
      <c r="P81" s="43"/>
      <c r="Q81" s="43"/>
      <c r="R81" s="43"/>
      <c r="S81" s="37"/>
      <c r="U81" s="91"/>
      <c r="V81" s="37"/>
      <c r="Z81" s="32"/>
    </row>
    <row r="82" spans="14:26" ht="12.75" hidden="1" outlineLevel="1">
      <c r="N82" s="32"/>
      <c r="P82" s="43"/>
      <c r="Q82" s="43"/>
      <c r="R82" s="43"/>
      <c r="S82" s="37"/>
      <c r="U82" s="91"/>
      <c r="V82" s="37"/>
      <c r="Z82" s="32"/>
    </row>
    <row r="83" spans="1:26" ht="12.75" hidden="1" outlineLevel="1">
      <c r="A83" s="71" t="s">
        <v>164</v>
      </c>
      <c r="B83" s="77" t="e">
        <f>B59+B70+B81</f>
        <v>#REF!</v>
      </c>
      <c r="C83" s="77" t="e">
        <f>C59+C70+C81</f>
        <v>#REF!</v>
      </c>
      <c r="D83" s="77" t="e">
        <f>D59+D70+D81</f>
        <v>#REF!</v>
      </c>
      <c r="E83" s="77" t="e">
        <f>E59+E70+E81</f>
        <v>#REF!</v>
      </c>
      <c r="F83" s="77" t="e">
        <f>SUM(B83:E83)</f>
        <v>#REF!</v>
      </c>
      <c r="G83" s="117"/>
      <c r="H83" s="117"/>
      <c r="N83" s="32"/>
      <c r="P83" s="43"/>
      <c r="Q83" s="43"/>
      <c r="R83" s="43"/>
      <c r="S83" s="37"/>
      <c r="U83" s="91"/>
      <c r="V83" s="37"/>
      <c r="Z83" s="32"/>
    </row>
    <row r="84" ht="12.75" collapsed="1"/>
  </sheetData>
  <sheetProtection/>
  <mergeCells count="32">
    <mergeCell ref="C33:D33"/>
    <mergeCell ref="E33:F33"/>
    <mergeCell ref="I33:J33"/>
    <mergeCell ref="K33:L33"/>
    <mergeCell ref="M33:N33"/>
    <mergeCell ref="C24:D24"/>
    <mergeCell ref="E24:F24"/>
    <mergeCell ref="I24:J24"/>
    <mergeCell ref="K24:L24"/>
    <mergeCell ref="M24:N24"/>
    <mergeCell ref="C42:D42"/>
    <mergeCell ref="E42:F42"/>
    <mergeCell ref="I42:J42"/>
    <mergeCell ref="K42:L42"/>
    <mergeCell ref="M42:N42"/>
    <mergeCell ref="M6:N6"/>
    <mergeCell ref="G6:H6"/>
    <mergeCell ref="C15:D15"/>
    <mergeCell ref="E15:F15"/>
    <mergeCell ref="I15:J15"/>
    <mergeCell ref="K15:L15"/>
    <mergeCell ref="M15:N15"/>
    <mergeCell ref="G15:H15"/>
    <mergeCell ref="G24:H24"/>
    <mergeCell ref="G33:H33"/>
    <mergeCell ref="G42:H42"/>
    <mergeCell ref="A1:P1"/>
    <mergeCell ref="A2:P2"/>
    <mergeCell ref="C6:D6"/>
    <mergeCell ref="E6:F6"/>
    <mergeCell ref="I6:J6"/>
    <mergeCell ref="K6:L6"/>
  </mergeCells>
  <printOptions/>
  <pageMargins left="0.7" right="0.7" top="0.75" bottom="0.75" header="0.3" footer="0.3"/>
  <pageSetup fitToHeight="1" fitToWidth="1" horizontalDpi="600" verticalDpi="600" orientation="landscape" paperSize="9" scale="70" r:id="rId1"/>
</worksheet>
</file>

<file path=xl/worksheets/sheet17.xml><?xml version="1.0" encoding="utf-8"?>
<worksheet xmlns="http://schemas.openxmlformats.org/spreadsheetml/2006/main" xmlns:r="http://schemas.openxmlformats.org/officeDocument/2006/relationships">
  <sheetPr>
    <tabColor theme="2" tint="-0.4999699890613556"/>
    <pageSetUpPr fitToPage="1"/>
  </sheetPr>
  <dimension ref="A1:Q118"/>
  <sheetViews>
    <sheetView zoomScalePageLayoutView="0" workbookViewId="0" topLeftCell="B1">
      <pane ySplit="2" topLeftCell="A13" activePane="bottomLeft" state="frozen"/>
      <selection pane="topLeft" activeCell="G37" sqref="G37"/>
      <selection pane="bottomLeft" activeCell="C82" sqref="C82"/>
    </sheetView>
  </sheetViews>
  <sheetFormatPr defaultColWidth="9.140625" defaultRowHeight="12.75"/>
  <cols>
    <col min="1" max="1" width="5.140625" style="1" bestFit="1" customWidth="1"/>
    <col min="2" max="2" width="19.00390625" style="1" bestFit="1" customWidth="1"/>
    <col min="3" max="3" width="59.421875" style="1" customWidth="1"/>
    <col min="4" max="4" width="4.7109375" style="22" bestFit="1" customWidth="1"/>
    <col min="5" max="5" width="7.00390625" style="22" customWidth="1"/>
    <col min="6" max="6" width="10.28125" style="1" bestFit="1" customWidth="1"/>
    <col min="7" max="9" width="9.28125" style="1" bestFit="1" customWidth="1"/>
    <col min="10" max="10" width="9.28125" style="1" hidden="1" customWidth="1"/>
    <col min="11" max="11" width="1.7109375" style="1" customWidth="1"/>
    <col min="12" max="13" width="8.28125" style="105" customWidth="1"/>
    <col min="14" max="14" width="7.140625" style="105" bestFit="1" customWidth="1"/>
    <col min="15" max="15" width="6.7109375" style="105" bestFit="1" customWidth="1"/>
    <col min="16" max="16" width="6.7109375" style="105" hidden="1" customWidth="1"/>
    <col min="17" max="17" width="8.00390625" style="105" bestFit="1" customWidth="1"/>
    <col min="18" max="16384" width="9.140625" style="1" customWidth="1"/>
  </cols>
  <sheetData>
    <row r="1" spans="2:10" ht="31.5" customHeight="1">
      <c r="B1" s="294" t="s">
        <v>101</v>
      </c>
      <c r="C1" s="294"/>
      <c r="D1" s="294"/>
      <c r="E1" s="294"/>
      <c r="F1" s="294"/>
      <c r="G1" s="294"/>
      <c r="H1" s="294"/>
      <c r="I1" s="294"/>
      <c r="J1" s="39"/>
    </row>
    <row r="2" spans="1:17" s="178" customFormat="1" ht="21" customHeight="1">
      <c r="A2" s="207"/>
      <c r="C2" s="2" t="s">
        <v>13</v>
      </c>
      <c r="D2" s="9"/>
      <c r="E2" s="9"/>
      <c r="F2" s="13" t="s">
        <v>34</v>
      </c>
      <c r="G2" s="13" t="s">
        <v>31</v>
      </c>
      <c r="H2" s="13" t="s">
        <v>32</v>
      </c>
      <c r="I2" s="13" t="s">
        <v>147</v>
      </c>
      <c r="J2" s="13" t="s">
        <v>147</v>
      </c>
      <c r="L2" s="292" t="s">
        <v>111</v>
      </c>
      <c r="M2" s="292"/>
      <c r="N2" s="292"/>
      <c r="O2" s="292"/>
      <c r="P2" s="292"/>
      <c r="Q2" s="292"/>
    </row>
    <row r="3" spans="3:17" s="178" customFormat="1" ht="39" customHeight="1">
      <c r="C3" s="2"/>
      <c r="D3" s="9"/>
      <c r="E3" s="9" t="s">
        <v>33</v>
      </c>
      <c r="F3" s="13" t="s">
        <v>14</v>
      </c>
      <c r="G3" s="13" t="s">
        <v>14</v>
      </c>
      <c r="H3" s="13" t="s">
        <v>14</v>
      </c>
      <c r="I3" s="13" t="s">
        <v>14</v>
      </c>
      <c r="J3" s="13" t="s">
        <v>14</v>
      </c>
      <c r="L3" s="34" t="s">
        <v>34</v>
      </c>
      <c r="M3" s="34" t="s">
        <v>31</v>
      </c>
      <c r="N3" s="34" t="s">
        <v>32</v>
      </c>
      <c r="O3" s="34" t="s">
        <v>147</v>
      </c>
      <c r="P3" s="106" t="s">
        <v>147</v>
      </c>
      <c r="Q3" s="106" t="s">
        <v>15</v>
      </c>
    </row>
    <row r="4" spans="3:17" s="178" customFormat="1" ht="15.75" customHeight="1">
      <c r="C4" s="2"/>
      <c r="D4" s="9"/>
      <c r="E4" s="9"/>
      <c r="F4" s="13"/>
      <c r="G4" s="13"/>
      <c r="H4" s="13"/>
      <c r="I4" s="13"/>
      <c r="J4" s="13"/>
      <c r="L4" s="106"/>
      <c r="M4" s="106"/>
      <c r="N4" s="106"/>
      <c r="O4" s="106"/>
      <c r="P4" s="106"/>
      <c r="Q4" s="106"/>
    </row>
    <row r="5" spans="2:17" s="178" customFormat="1" ht="12.75" hidden="1">
      <c r="B5" s="299" t="s">
        <v>1</v>
      </c>
      <c r="C5" s="299"/>
      <c r="D5" s="9"/>
      <c r="E5" s="9"/>
      <c r="F5" s="120">
        <v>-1500</v>
      </c>
      <c r="G5" s="120">
        <f>F65</f>
        <v>-1666</v>
      </c>
      <c r="H5" s="120">
        <f>G65</f>
        <v>-2013</v>
      </c>
      <c r="I5" s="120">
        <f>H65</f>
        <v>-2200</v>
      </c>
      <c r="J5" s="14"/>
      <c r="L5" s="107"/>
      <c r="M5" s="107"/>
      <c r="N5" s="107"/>
      <c r="O5" s="107"/>
      <c r="P5" s="107"/>
      <c r="Q5" s="108"/>
    </row>
    <row r="6" spans="2:17" s="178" customFormat="1" ht="12.75" hidden="1">
      <c r="B6" s="3"/>
      <c r="C6" s="3"/>
      <c r="D6" s="9"/>
      <c r="E6" s="9"/>
      <c r="F6" s="14"/>
      <c r="G6" s="14"/>
      <c r="H6" s="14"/>
      <c r="I6" s="14"/>
      <c r="J6" s="14"/>
      <c r="L6" s="107"/>
      <c r="M6" s="107"/>
      <c r="N6" s="107"/>
      <c r="O6" s="107"/>
      <c r="P6" s="107"/>
      <c r="Q6" s="108"/>
    </row>
    <row r="7" spans="2:17" s="178" customFormat="1" ht="12.75">
      <c r="B7" s="3" t="s">
        <v>98</v>
      </c>
      <c r="C7" s="3"/>
      <c r="D7" s="9"/>
      <c r="E7" s="9"/>
      <c r="F7" s="14"/>
      <c r="G7" s="14"/>
      <c r="H7" s="14"/>
      <c r="I7" s="14"/>
      <c r="J7" s="14"/>
      <c r="L7" s="107"/>
      <c r="M7" s="107"/>
      <c r="N7" s="107"/>
      <c r="O7" s="107"/>
      <c r="P7" s="107"/>
      <c r="Q7" s="108"/>
    </row>
    <row r="8" spans="1:17" s="178" customFormat="1" ht="12.75">
      <c r="A8" s="178">
        <v>1</v>
      </c>
      <c r="B8" s="173" t="s">
        <v>110</v>
      </c>
      <c r="C8" s="172" t="s">
        <v>238</v>
      </c>
      <c r="D8" s="259"/>
      <c r="E8" s="162"/>
      <c r="F8" s="181">
        <v>12</v>
      </c>
      <c r="G8" s="181">
        <v>12</v>
      </c>
      <c r="H8" s="181">
        <v>12</v>
      </c>
      <c r="I8" s="181">
        <v>13</v>
      </c>
      <c r="J8" s="211">
        <f>108+13+43+2</f>
        <v>166</v>
      </c>
      <c r="L8" s="180"/>
      <c r="M8" s="180"/>
      <c r="N8" s="180"/>
      <c r="O8" s="180"/>
      <c r="P8" s="180"/>
      <c r="Q8" s="180">
        <f>+SUM(L8:O8)</f>
        <v>0</v>
      </c>
    </row>
    <row r="9" spans="1:17" s="178" customFormat="1" ht="12.75">
      <c r="A9" s="178">
        <v>2</v>
      </c>
      <c r="B9" s="173" t="s">
        <v>219</v>
      </c>
      <c r="C9" s="172" t="s">
        <v>238</v>
      </c>
      <c r="D9" s="259"/>
      <c r="E9" s="162"/>
      <c r="F9" s="181">
        <v>1</v>
      </c>
      <c r="G9" s="181">
        <v>1</v>
      </c>
      <c r="H9" s="181">
        <v>2</v>
      </c>
      <c r="I9" s="181">
        <v>2</v>
      </c>
      <c r="J9" s="211">
        <f>108+13+43+2</f>
        <v>166</v>
      </c>
      <c r="L9" s="180"/>
      <c r="M9" s="180"/>
      <c r="N9" s="180"/>
      <c r="O9" s="180"/>
      <c r="P9" s="180"/>
      <c r="Q9" s="180">
        <f>+SUM(L9:O9)</f>
        <v>0</v>
      </c>
    </row>
    <row r="10" spans="1:17" s="178" customFormat="1" ht="12.75">
      <c r="A10" s="178">
        <v>3</v>
      </c>
      <c r="B10" s="173" t="s">
        <v>102</v>
      </c>
      <c r="C10" s="172" t="s">
        <v>238</v>
      </c>
      <c r="D10" s="259"/>
      <c r="E10" s="162"/>
      <c r="F10" s="181">
        <v>39</v>
      </c>
      <c r="G10" s="181">
        <v>40</v>
      </c>
      <c r="H10" s="181">
        <v>42</v>
      </c>
      <c r="I10" s="181">
        <v>43</v>
      </c>
      <c r="J10" s="211">
        <f>108+13+43+2</f>
        <v>166</v>
      </c>
      <c r="L10" s="180"/>
      <c r="M10" s="180"/>
      <c r="N10" s="180"/>
      <c r="O10" s="180"/>
      <c r="P10" s="180"/>
      <c r="Q10" s="180">
        <f>+SUM(L10:O10)</f>
        <v>0</v>
      </c>
    </row>
    <row r="11" spans="1:17" s="178" customFormat="1" ht="25.5">
      <c r="A11" s="178">
        <v>4</v>
      </c>
      <c r="B11" s="173" t="s">
        <v>239</v>
      </c>
      <c r="C11" s="172" t="s">
        <v>260</v>
      </c>
      <c r="D11" s="259"/>
      <c r="E11" s="162"/>
      <c r="F11" s="181">
        <v>94</v>
      </c>
      <c r="G11" s="181">
        <v>98</v>
      </c>
      <c r="H11" s="181">
        <v>103</v>
      </c>
      <c r="I11" s="181">
        <v>108</v>
      </c>
      <c r="J11" s="211">
        <f>108+13+43+2</f>
        <v>166</v>
      </c>
      <c r="L11" s="180"/>
      <c r="M11" s="180"/>
      <c r="N11" s="180"/>
      <c r="O11" s="180"/>
      <c r="P11" s="180"/>
      <c r="Q11" s="180">
        <f>+SUM(L11:O11)</f>
        <v>0</v>
      </c>
    </row>
    <row r="12" spans="2:17" s="178" customFormat="1" ht="12.75">
      <c r="B12" s="3"/>
      <c r="C12" s="3"/>
      <c r="D12" s="9"/>
      <c r="E12" s="9"/>
      <c r="F12" s="14"/>
      <c r="G12" s="14"/>
      <c r="H12" s="14"/>
      <c r="I12" s="14"/>
      <c r="J12" s="14"/>
      <c r="L12" s="278"/>
      <c r="M12" s="278"/>
      <c r="N12" s="278"/>
      <c r="O12" s="278"/>
      <c r="P12" s="278"/>
      <c r="Q12" s="279"/>
    </row>
    <row r="13" spans="2:17" s="174" customFormat="1" ht="13.5" thickBot="1">
      <c r="B13" s="293" t="s">
        <v>100</v>
      </c>
      <c r="C13" s="293"/>
      <c r="D13" s="28"/>
      <c r="E13" s="27"/>
      <c r="F13" s="5">
        <f>SUM(F8:F12)</f>
        <v>146</v>
      </c>
      <c r="G13" s="5">
        <f>SUM(G8:G12)</f>
        <v>151</v>
      </c>
      <c r="H13" s="5">
        <f>SUM(H8:H12)</f>
        <v>159</v>
      </c>
      <c r="I13" s="5">
        <f>SUM(I8:I12)</f>
        <v>166</v>
      </c>
      <c r="J13" s="5">
        <f>SUM(J8:J12)</f>
        <v>664</v>
      </c>
      <c r="L13" s="110">
        <f aca="true" t="shared" si="0" ref="L13:Q13">SUM(L8:L12)</f>
        <v>0</v>
      </c>
      <c r="M13" s="110">
        <f t="shared" si="0"/>
        <v>0</v>
      </c>
      <c r="N13" s="110">
        <f t="shared" si="0"/>
        <v>0</v>
      </c>
      <c r="O13" s="110">
        <f t="shared" si="0"/>
        <v>0</v>
      </c>
      <c r="P13" s="110">
        <f t="shared" si="0"/>
        <v>0</v>
      </c>
      <c r="Q13" s="110">
        <f t="shared" si="0"/>
        <v>0</v>
      </c>
    </row>
    <row r="14" spans="2:17" s="178" customFormat="1" ht="12.75">
      <c r="B14" s="3"/>
      <c r="C14" s="3"/>
      <c r="D14" s="9"/>
      <c r="E14" s="9"/>
      <c r="F14" s="14"/>
      <c r="G14" s="14"/>
      <c r="H14" s="14"/>
      <c r="I14" s="14"/>
      <c r="J14" s="14"/>
      <c r="L14" s="278"/>
      <c r="M14" s="278"/>
      <c r="N14" s="278"/>
      <c r="O14" s="278"/>
      <c r="P14" s="278"/>
      <c r="Q14" s="279"/>
    </row>
    <row r="15" spans="2:17" s="178" customFormat="1" ht="14.25" customHeight="1">
      <c r="B15" s="2" t="s">
        <v>16</v>
      </c>
      <c r="C15" s="2"/>
      <c r="D15" s="9"/>
      <c r="E15" s="9"/>
      <c r="F15" s="23"/>
      <c r="G15" s="23"/>
      <c r="H15" s="23"/>
      <c r="I15" s="23"/>
      <c r="J15" s="23"/>
      <c r="L15" s="278"/>
      <c r="M15" s="278"/>
      <c r="N15" s="278"/>
      <c r="O15" s="278"/>
      <c r="P15" s="278"/>
      <c r="Q15" s="279"/>
    </row>
    <row r="16" spans="1:17" s="178" customFormat="1" ht="12.75">
      <c r="A16" s="178">
        <v>5</v>
      </c>
      <c r="B16" s="173" t="s">
        <v>103</v>
      </c>
      <c r="C16" s="172" t="s">
        <v>285</v>
      </c>
      <c r="D16" s="259"/>
      <c r="E16" s="162" t="s">
        <v>39</v>
      </c>
      <c r="F16" s="181">
        <v>-113</v>
      </c>
      <c r="G16" s="181">
        <v>-116</v>
      </c>
      <c r="H16" s="181">
        <v>-150</v>
      </c>
      <c r="I16" s="181"/>
      <c r="J16" s="211">
        <v>-150</v>
      </c>
      <c r="L16" s="180"/>
      <c r="M16" s="180"/>
      <c r="N16" s="180"/>
      <c r="O16" s="180"/>
      <c r="P16" s="180"/>
      <c r="Q16" s="180">
        <f aca="true" t="shared" si="1" ref="Q16:Q26">+SUM(L16:O16)</f>
        <v>0</v>
      </c>
    </row>
    <row r="17" spans="1:17" s="178" customFormat="1" ht="25.5">
      <c r="A17" s="178">
        <v>6</v>
      </c>
      <c r="B17" s="173" t="s">
        <v>103</v>
      </c>
      <c r="C17" s="172" t="s">
        <v>286</v>
      </c>
      <c r="D17" s="259"/>
      <c r="E17" s="162" t="s">
        <v>36</v>
      </c>
      <c r="F17" s="181">
        <v>-50</v>
      </c>
      <c r="G17" s="181">
        <v>50</v>
      </c>
      <c r="H17" s="181"/>
      <c r="I17" s="181"/>
      <c r="J17" s="211"/>
      <c r="L17" s="180"/>
      <c r="M17" s="180"/>
      <c r="N17" s="180"/>
      <c r="O17" s="180"/>
      <c r="P17" s="180"/>
      <c r="Q17" s="180"/>
    </row>
    <row r="18" spans="1:17" s="178" customFormat="1" ht="38.25">
      <c r="A18" s="178">
        <v>7</v>
      </c>
      <c r="B18" s="173" t="s">
        <v>104</v>
      </c>
      <c r="C18" s="172" t="s">
        <v>160</v>
      </c>
      <c r="D18" s="259"/>
      <c r="E18" s="162" t="s">
        <v>36</v>
      </c>
      <c r="F18" s="181">
        <v>-16</v>
      </c>
      <c r="G18" s="181">
        <v>-16</v>
      </c>
      <c r="H18" s="181">
        <v>-16</v>
      </c>
      <c r="I18" s="181">
        <v>-16</v>
      </c>
      <c r="J18" s="211">
        <v>-16</v>
      </c>
      <c r="L18" s="180"/>
      <c r="M18" s="180"/>
      <c r="N18" s="180"/>
      <c r="O18" s="180"/>
      <c r="P18" s="180"/>
      <c r="Q18" s="180">
        <f t="shared" si="1"/>
        <v>0</v>
      </c>
    </row>
    <row r="19" spans="1:17" s="178" customFormat="1" ht="38.25">
      <c r="A19" s="178">
        <v>8</v>
      </c>
      <c r="B19" s="173" t="s">
        <v>104</v>
      </c>
      <c r="C19" s="172" t="s">
        <v>287</v>
      </c>
      <c r="D19" s="259"/>
      <c r="E19" s="162" t="s">
        <v>36</v>
      </c>
      <c r="F19" s="181">
        <v>-35</v>
      </c>
      <c r="G19" s="181"/>
      <c r="H19" s="181"/>
      <c r="I19" s="181"/>
      <c r="J19" s="211"/>
      <c r="L19" s="180"/>
      <c r="M19" s="180"/>
      <c r="N19" s="180"/>
      <c r="O19" s="180"/>
      <c r="P19" s="180"/>
      <c r="Q19" s="180"/>
    </row>
    <row r="20" spans="1:17" s="178" customFormat="1" ht="41.25" customHeight="1">
      <c r="A20" s="178">
        <v>9</v>
      </c>
      <c r="B20" s="173" t="s">
        <v>217</v>
      </c>
      <c r="C20" s="172" t="s">
        <v>141</v>
      </c>
      <c r="D20" s="259"/>
      <c r="E20" s="162" t="s">
        <v>39</v>
      </c>
      <c r="F20" s="181">
        <v>-66</v>
      </c>
      <c r="G20" s="181"/>
      <c r="H20" s="181"/>
      <c r="I20" s="181"/>
      <c r="J20" s="211"/>
      <c r="L20" s="180"/>
      <c r="M20" s="180"/>
      <c r="N20" s="180"/>
      <c r="O20" s="180"/>
      <c r="P20" s="180"/>
      <c r="Q20" s="180">
        <f t="shared" si="1"/>
        <v>0</v>
      </c>
    </row>
    <row r="21" spans="1:17" s="178" customFormat="1" ht="41.25" customHeight="1">
      <c r="A21" s="178">
        <v>10</v>
      </c>
      <c r="B21" s="138" t="s">
        <v>217</v>
      </c>
      <c r="C21" s="196" t="s">
        <v>210</v>
      </c>
      <c r="D21" s="259"/>
      <c r="E21" s="162" t="s">
        <v>39</v>
      </c>
      <c r="F21" s="211"/>
      <c r="G21" s="211">
        <v>-25</v>
      </c>
      <c r="H21" s="211">
        <v>-25</v>
      </c>
      <c r="I21" s="211"/>
      <c r="J21" s="211">
        <v>-26</v>
      </c>
      <c r="L21" s="212"/>
      <c r="M21" s="212"/>
      <c r="N21" s="212"/>
      <c r="O21" s="212"/>
      <c r="P21" s="212"/>
      <c r="Q21" s="212">
        <f t="shared" si="1"/>
        <v>0</v>
      </c>
    </row>
    <row r="22" spans="1:17" s="178" customFormat="1" ht="38.25">
      <c r="A22" s="178">
        <v>11</v>
      </c>
      <c r="B22" s="138" t="s">
        <v>208</v>
      </c>
      <c r="C22" s="196" t="s">
        <v>109</v>
      </c>
      <c r="D22" s="259"/>
      <c r="E22" s="200" t="s">
        <v>39</v>
      </c>
      <c r="F22" s="211">
        <v>-77</v>
      </c>
      <c r="G22" s="211">
        <v>-33</v>
      </c>
      <c r="H22" s="211">
        <v>-33</v>
      </c>
      <c r="I22" s="211"/>
      <c r="J22" s="211">
        <v>-33</v>
      </c>
      <c r="L22" s="212">
        <v>-3</v>
      </c>
      <c r="M22" s="212">
        <v>-3</v>
      </c>
      <c r="N22" s="212"/>
      <c r="O22" s="212"/>
      <c r="P22" s="212"/>
      <c r="Q22" s="212">
        <f t="shared" si="1"/>
        <v>-6</v>
      </c>
    </row>
    <row r="23" spans="1:17" s="178" customFormat="1" ht="12.75">
      <c r="A23" s="178">
        <v>12</v>
      </c>
      <c r="B23" s="138" t="s">
        <v>110</v>
      </c>
      <c r="C23" s="196" t="s">
        <v>142</v>
      </c>
      <c r="D23" s="259"/>
      <c r="E23" s="162" t="s">
        <v>36</v>
      </c>
      <c r="F23" s="211">
        <v>-20</v>
      </c>
      <c r="G23" s="211">
        <v>-30</v>
      </c>
      <c r="H23" s="211">
        <v>-30</v>
      </c>
      <c r="I23" s="211"/>
      <c r="J23" s="211">
        <v>-30</v>
      </c>
      <c r="L23" s="212"/>
      <c r="M23" s="212"/>
      <c r="N23" s="212"/>
      <c r="O23" s="212"/>
      <c r="P23" s="212"/>
      <c r="Q23" s="212">
        <f t="shared" si="1"/>
        <v>0</v>
      </c>
    </row>
    <row r="24" spans="1:17" s="178" customFormat="1" ht="12.75">
      <c r="A24" s="178">
        <v>13</v>
      </c>
      <c r="B24" s="138" t="s">
        <v>102</v>
      </c>
      <c r="C24" s="196" t="s">
        <v>159</v>
      </c>
      <c r="D24" s="259"/>
      <c r="E24" s="162" t="s">
        <v>38</v>
      </c>
      <c r="F24" s="211">
        <v>-60</v>
      </c>
      <c r="G24" s="211"/>
      <c r="H24" s="211"/>
      <c r="I24" s="211"/>
      <c r="J24" s="211"/>
      <c r="L24" s="212">
        <v>-2</v>
      </c>
      <c r="M24" s="212"/>
      <c r="N24" s="212"/>
      <c r="O24" s="212"/>
      <c r="P24" s="212"/>
      <c r="Q24" s="212">
        <f t="shared" si="1"/>
        <v>-2</v>
      </c>
    </row>
    <row r="25" spans="1:17" s="178" customFormat="1" ht="12.75">
      <c r="A25" s="178">
        <v>14</v>
      </c>
      <c r="B25" s="138" t="s">
        <v>218</v>
      </c>
      <c r="C25" s="196" t="s">
        <v>178</v>
      </c>
      <c r="D25" s="259"/>
      <c r="E25" s="162" t="s">
        <v>36</v>
      </c>
      <c r="F25" s="211"/>
      <c r="G25" s="211">
        <v>22</v>
      </c>
      <c r="H25" s="211"/>
      <c r="I25" s="211"/>
      <c r="J25" s="211"/>
      <c r="L25" s="212"/>
      <c r="M25" s="212"/>
      <c r="N25" s="212"/>
      <c r="O25" s="212"/>
      <c r="P25" s="212"/>
      <c r="Q25" s="212">
        <f t="shared" si="1"/>
        <v>0</v>
      </c>
    </row>
    <row r="26" spans="1:17" s="178" customFormat="1" ht="12.75">
      <c r="A26" s="178">
        <v>15</v>
      </c>
      <c r="B26" s="138" t="s">
        <v>218</v>
      </c>
      <c r="C26" s="196" t="s">
        <v>178</v>
      </c>
      <c r="D26" s="259"/>
      <c r="E26" s="162" t="s">
        <v>39</v>
      </c>
      <c r="F26" s="211"/>
      <c r="G26" s="211">
        <v>-22</v>
      </c>
      <c r="H26" s="211"/>
      <c r="I26" s="211"/>
      <c r="J26" s="211"/>
      <c r="L26" s="212"/>
      <c r="M26" s="212"/>
      <c r="N26" s="212"/>
      <c r="O26" s="212"/>
      <c r="P26" s="212"/>
      <c r="Q26" s="212">
        <f t="shared" si="1"/>
        <v>0</v>
      </c>
    </row>
    <row r="27" spans="1:17" s="178" customFormat="1" ht="25.5">
      <c r="A27" s="178">
        <v>16</v>
      </c>
      <c r="B27" s="138" t="s">
        <v>219</v>
      </c>
      <c r="C27" s="196" t="s">
        <v>298</v>
      </c>
      <c r="D27" s="259"/>
      <c r="E27" s="162" t="s">
        <v>36</v>
      </c>
      <c r="F27" s="211">
        <v>-40</v>
      </c>
      <c r="G27" s="211"/>
      <c r="H27" s="211"/>
      <c r="I27" s="211"/>
      <c r="J27" s="211"/>
      <c r="L27" s="212"/>
      <c r="M27" s="212"/>
      <c r="N27" s="212"/>
      <c r="O27" s="212"/>
      <c r="P27" s="212"/>
      <c r="Q27" s="212">
        <f>+SUM(L27:O27)</f>
        <v>0</v>
      </c>
    </row>
    <row r="28" spans="1:17" s="178" customFormat="1" ht="12.75">
      <c r="A28" s="178">
        <v>17</v>
      </c>
      <c r="B28" s="138" t="s">
        <v>102</v>
      </c>
      <c r="C28" s="196" t="s">
        <v>299</v>
      </c>
      <c r="D28" s="259"/>
      <c r="E28" s="162" t="s">
        <v>36</v>
      </c>
      <c r="F28" s="211">
        <v>-10</v>
      </c>
      <c r="G28" s="211"/>
      <c r="H28" s="211"/>
      <c r="I28" s="211"/>
      <c r="J28" s="211"/>
      <c r="L28" s="212"/>
      <c r="M28" s="212"/>
      <c r="N28" s="212"/>
      <c r="O28" s="212"/>
      <c r="P28" s="212"/>
      <c r="Q28" s="212">
        <f>+SUM(L28:O28)</f>
        <v>0</v>
      </c>
    </row>
    <row r="29" spans="1:17" s="178" customFormat="1" ht="12.75">
      <c r="A29" s="178">
        <v>18</v>
      </c>
      <c r="B29" s="173" t="s">
        <v>103</v>
      </c>
      <c r="C29" s="172" t="s">
        <v>308</v>
      </c>
      <c r="D29" s="259"/>
      <c r="E29" s="162" t="s">
        <v>36</v>
      </c>
      <c r="F29" s="181">
        <v>-25</v>
      </c>
      <c r="G29" s="181"/>
      <c r="H29" s="181"/>
      <c r="I29" s="181"/>
      <c r="J29" s="211"/>
      <c r="L29" s="180"/>
      <c r="M29" s="180"/>
      <c r="N29" s="180"/>
      <c r="O29" s="180"/>
      <c r="P29" s="180"/>
      <c r="Q29" s="180">
        <f>+SUM(L29:O29)</f>
        <v>0</v>
      </c>
    </row>
    <row r="30" spans="2:17" s="174" customFormat="1" ht="12.75">
      <c r="B30" s="213"/>
      <c r="C30" s="214"/>
      <c r="D30" s="243"/>
      <c r="E30" s="27"/>
      <c r="F30" s="215"/>
      <c r="G30" s="215"/>
      <c r="H30" s="215"/>
      <c r="I30" s="215"/>
      <c r="J30" s="215"/>
      <c r="L30" s="216"/>
      <c r="M30" s="216"/>
      <c r="N30" s="216"/>
      <c r="O30" s="216"/>
      <c r="P30" s="216"/>
      <c r="Q30" s="216"/>
    </row>
    <row r="31" spans="2:17" s="174" customFormat="1" ht="13.5" thickBot="1">
      <c r="B31" s="293" t="s">
        <v>20</v>
      </c>
      <c r="C31" s="293"/>
      <c r="D31" s="28"/>
      <c r="E31" s="27"/>
      <c r="F31" s="5">
        <f>+SUM(F16:F30)</f>
        <v>-512</v>
      </c>
      <c r="G31" s="5">
        <f>+SUM(G16:G30)</f>
        <v>-170</v>
      </c>
      <c r="H31" s="5">
        <f>+SUM(H16:H30)</f>
        <v>-254</v>
      </c>
      <c r="I31" s="5">
        <f>+SUM(I16:I30)</f>
        <v>-16</v>
      </c>
      <c r="J31" s="5">
        <f>+SUM(J16:J26)</f>
        <v>-255</v>
      </c>
      <c r="L31" s="110">
        <f aca="true" t="shared" si="2" ref="L31:Q31">+SUM(L16:L26)</f>
        <v>-5</v>
      </c>
      <c r="M31" s="110">
        <f t="shared" si="2"/>
        <v>-3</v>
      </c>
      <c r="N31" s="110">
        <f t="shared" si="2"/>
        <v>0</v>
      </c>
      <c r="O31" s="110">
        <f t="shared" si="2"/>
        <v>0</v>
      </c>
      <c r="P31" s="110">
        <f t="shared" si="2"/>
        <v>0</v>
      </c>
      <c r="Q31" s="110">
        <f t="shared" si="2"/>
        <v>-8</v>
      </c>
    </row>
    <row r="32" spans="2:17" s="174" customFormat="1" ht="12.75">
      <c r="B32" s="4"/>
      <c r="C32" s="4"/>
      <c r="D32" s="28"/>
      <c r="E32" s="27"/>
      <c r="F32" s="14"/>
      <c r="G32" s="14"/>
      <c r="H32" s="14"/>
      <c r="I32" s="14"/>
      <c r="J32" s="14"/>
      <c r="L32" s="111"/>
      <c r="M32" s="111"/>
      <c r="N32" s="111"/>
      <c r="O32" s="111"/>
      <c r="P32" s="111"/>
      <c r="Q32" s="111"/>
    </row>
    <row r="33" spans="2:17" s="174" customFormat="1" ht="12.75">
      <c r="B33" s="293" t="s">
        <v>23</v>
      </c>
      <c r="C33" s="293"/>
      <c r="D33" s="28"/>
      <c r="E33" s="27"/>
      <c r="F33" s="218"/>
      <c r="G33" s="218"/>
      <c r="H33" s="218"/>
      <c r="I33" s="218"/>
      <c r="J33" s="218"/>
      <c r="L33" s="235"/>
      <c r="M33" s="235"/>
      <c r="N33" s="235"/>
      <c r="O33" s="235"/>
      <c r="P33" s="235"/>
      <c r="Q33" s="235"/>
    </row>
    <row r="34" spans="1:17" s="178" customFormat="1" ht="38.25">
      <c r="A34" s="178">
        <v>19</v>
      </c>
      <c r="B34" s="138" t="s">
        <v>217</v>
      </c>
      <c r="C34" s="196" t="s">
        <v>143</v>
      </c>
      <c r="D34" s="259"/>
      <c r="E34" s="162" t="s">
        <v>36</v>
      </c>
      <c r="F34" s="211">
        <v>-40</v>
      </c>
      <c r="G34" s="211"/>
      <c r="H34" s="211"/>
      <c r="I34" s="211"/>
      <c r="J34" s="211"/>
      <c r="L34" s="212"/>
      <c r="M34" s="212"/>
      <c r="N34" s="212"/>
      <c r="O34" s="212"/>
      <c r="P34" s="212"/>
      <c r="Q34" s="212">
        <f>+SUM(L34:O34)</f>
        <v>0</v>
      </c>
    </row>
    <row r="35" spans="1:17" s="178" customFormat="1" ht="38.25">
      <c r="A35" s="178">
        <v>20</v>
      </c>
      <c r="B35" s="138" t="s">
        <v>217</v>
      </c>
      <c r="C35" s="196" t="s">
        <v>116</v>
      </c>
      <c r="D35" s="259"/>
      <c r="E35" s="162" t="s">
        <v>39</v>
      </c>
      <c r="F35" s="211">
        <f>-25+5</f>
        <v>-20</v>
      </c>
      <c r="G35" s="211"/>
      <c r="H35" s="211"/>
      <c r="I35" s="211"/>
      <c r="J35" s="211"/>
      <c r="L35" s="212"/>
      <c r="M35" s="212"/>
      <c r="N35" s="212"/>
      <c r="O35" s="212"/>
      <c r="P35" s="212"/>
      <c r="Q35" s="212">
        <f>+SUM(L35:O35)</f>
        <v>0</v>
      </c>
    </row>
    <row r="36" spans="1:17" s="178" customFormat="1" ht="12.75">
      <c r="A36" s="178">
        <v>21</v>
      </c>
      <c r="B36" s="138" t="s">
        <v>219</v>
      </c>
      <c r="C36" s="196" t="s">
        <v>125</v>
      </c>
      <c r="D36" s="259"/>
      <c r="E36" s="162" t="s">
        <v>36</v>
      </c>
      <c r="F36" s="211">
        <v>-25</v>
      </c>
      <c r="G36" s="211"/>
      <c r="H36" s="211"/>
      <c r="I36" s="211"/>
      <c r="J36" s="211"/>
      <c r="L36" s="212">
        <v>1</v>
      </c>
      <c r="M36" s="212"/>
      <c r="N36" s="212"/>
      <c r="O36" s="212"/>
      <c r="P36" s="212"/>
      <c r="Q36" s="212">
        <f>+SUM(L36:O36)</f>
        <v>1</v>
      </c>
    </row>
    <row r="37" spans="1:17" s="178" customFormat="1" ht="12.75">
      <c r="A37" s="178">
        <v>22</v>
      </c>
      <c r="B37" s="173" t="s">
        <v>218</v>
      </c>
      <c r="C37" s="172" t="s">
        <v>192</v>
      </c>
      <c r="D37" s="259"/>
      <c r="E37" s="162" t="s">
        <v>38</v>
      </c>
      <c r="F37" s="181"/>
      <c r="G37" s="181"/>
      <c r="H37" s="181"/>
      <c r="I37" s="181">
        <v>-150</v>
      </c>
      <c r="J37" s="211"/>
      <c r="L37" s="180"/>
      <c r="M37" s="180"/>
      <c r="N37" s="180"/>
      <c r="O37" s="180">
        <v>3</v>
      </c>
      <c r="P37" s="180"/>
      <c r="Q37" s="180">
        <f>+SUM(L37:O37)</f>
        <v>3</v>
      </c>
    </row>
    <row r="38" spans="1:17" s="178" customFormat="1" ht="12.75">
      <c r="A38" s="178">
        <v>23</v>
      </c>
      <c r="B38" s="173" t="s">
        <v>101</v>
      </c>
      <c r="C38" s="172" t="s">
        <v>288</v>
      </c>
      <c r="D38" s="259"/>
      <c r="E38" s="162" t="s">
        <v>36</v>
      </c>
      <c r="F38" s="181">
        <v>-155</v>
      </c>
      <c r="G38" s="181">
        <v>20</v>
      </c>
      <c r="H38" s="181">
        <v>20</v>
      </c>
      <c r="I38" s="181">
        <v>20</v>
      </c>
      <c r="J38" s="211">
        <v>20</v>
      </c>
      <c r="L38" s="180"/>
      <c r="M38" s="180"/>
      <c r="N38" s="180"/>
      <c r="O38" s="180"/>
      <c r="P38" s="180"/>
      <c r="Q38" s="180"/>
    </row>
    <row r="39" spans="1:17" s="178" customFormat="1" ht="12.75">
      <c r="A39" s="178">
        <v>24</v>
      </c>
      <c r="B39" s="138" t="s">
        <v>293</v>
      </c>
      <c r="C39" s="196" t="s">
        <v>296</v>
      </c>
      <c r="D39" s="259"/>
      <c r="E39" s="162" t="s">
        <v>38</v>
      </c>
      <c r="F39" s="211">
        <v>0</v>
      </c>
      <c r="G39" s="211">
        <v>-290</v>
      </c>
      <c r="H39" s="211">
        <v>-30</v>
      </c>
      <c r="I39" s="211">
        <v>-410</v>
      </c>
      <c r="J39" s="211">
        <v>20</v>
      </c>
      <c r="L39" s="212"/>
      <c r="M39" s="212"/>
      <c r="N39" s="212"/>
      <c r="O39" s="212"/>
      <c r="P39" s="212"/>
      <c r="Q39" s="212"/>
    </row>
    <row r="40" spans="4:17" s="178" customFormat="1" ht="12.75">
      <c r="D40" s="25"/>
      <c r="E40" s="25"/>
      <c r="L40" s="190"/>
      <c r="M40" s="190"/>
      <c r="N40" s="190"/>
      <c r="O40" s="190"/>
      <c r="P40" s="190"/>
      <c r="Q40" s="190"/>
    </row>
    <row r="41" spans="2:17" s="174" customFormat="1" ht="13.5" thickBot="1">
      <c r="B41" s="293" t="s">
        <v>24</v>
      </c>
      <c r="C41" s="293"/>
      <c r="D41" s="28"/>
      <c r="E41" s="27"/>
      <c r="F41" s="5">
        <f>SUM(F34:F39)</f>
        <v>-240</v>
      </c>
      <c r="G41" s="5">
        <f>SUM(G34:G39)</f>
        <v>-270</v>
      </c>
      <c r="H41" s="5">
        <f>SUM(H34:H39)</f>
        <v>-10</v>
      </c>
      <c r="I41" s="5">
        <f>SUM(I34:I39)</f>
        <v>-540</v>
      </c>
      <c r="J41" s="5">
        <f>SUM(J34:J38)</f>
        <v>20</v>
      </c>
      <c r="L41" s="110">
        <f aca="true" t="shared" si="3" ref="L41:Q41">SUM(L34:L38)</f>
        <v>1</v>
      </c>
      <c r="M41" s="110">
        <f t="shared" si="3"/>
        <v>0</v>
      </c>
      <c r="N41" s="110">
        <f t="shared" si="3"/>
        <v>0</v>
      </c>
      <c r="O41" s="110">
        <f t="shared" si="3"/>
        <v>3</v>
      </c>
      <c r="P41" s="110">
        <f t="shared" si="3"/>
        <v>0</v>
      </c>
      <c r="Q41" s="110">
        <f t="shared" si="3"/>
        <v>4</v>
      </c>
    </row>
    <row r="42" spans="2:17" s="174" customFormat="1" ht="12.75">
      <c r="B42" s="4"/>
      <c r="C42" s="4"/>
      <c r="D42" s="28"/>
      <c r="E42" s="27"/>
      <c r="F42" s="14"/>
      <c r="G42" s="14"/>
      <c r="H42" s="14"/>
      <c r="I42" s="14"/>
      <c r="J42" s="14"/>
      <c r="L42" s="111"/>
      <c r="M42" s="111"/>
      <c r="N42" s="111"/>
      <c r="O42" s="111"/>
      <c r="P42" s="111"/>
      <c r="Q42" s="111"/>
    </row>
    <row r="43" spans="2:17" s="174" customFormat="1" ht="12.75">
      <c r="B43" s="6" t="s">
        <v>27</v>
      </c>
      <c r="C43" s="217"/>
      <c r="D43" s="243"/>
      <c r="E43" s="27"/>
      <c r="F43" s="218"/>
      <c r="G43" s="218"/>
      <c r="H43" s="218"/>
      <c r="I43" s="218"/>
      <c r="J43" s="218"/>
      <c r="L43" s="235"/>
      <c r="M43" s="235"/>
      <c r="N43" s="235"/>
      <c r="O43" s="235"/>
      <c r="P43" s="235"/>
      <c r="Q43" s="235"/>
    </row>
    <row r="44" spans="1:17" s="178" customFormat="1" ht="12.75">
      <c r="A44" s="178">
        <v>25</v>
      </c>
      <c r="B44" s="138" t="s">
        <v>103</v>
      </c>
      <c r="C44" s="196" t="s">
        <v>124</v>
      </c>
      <c r="D44" s="259"/>
      <c r="E44" s="162"/>
      <c r="F44" s="211">
        <v>-110</v>
      </c>
      <c r="G44" s="211">
        <v>-110</v>
      </c>
      <c r="H44" s="211"/>
      <c r="I44" s="211"/>
      <c r="J44" s="211"/>
      <c r="L44" s="212"/>
      <c r="M44" s="212"/>
      <c r="N44" s="212"/>
      <c r="O44" s="212"/>
      <c r="P44" s="212"/>
      <c r="Q44" s="212">
        <f>+SUM(L44:O44)</f>
        <v>0</v>
      </c>
    </row>
    <row r="45" spans="1:17" s="178" customFormat="1" ht="38.25">
      <c r="A45" s="178">
        <v>26</v>
      </c>
      <c r="B45" s="138" t="s">
        <v>104</v>
      </c>
      <c r="C45" s="196" t="s">
        <v>134</v>
      </c>
      <c r="D45" s="259"/>
      <c r="E45" s="162"/>
      <c r="F45" s="211">
        <v>27</v>
      </c>
      <c r="G45" s="211">
        <v>34</v>
      </c>
      <c r="H45" s="211">
        <v>28</v>
      </c>
      <c r="I45" s="211"/>
      <c r="J45" s="211">
        <v>0</v>
      </c>
      <c r="L45" s="212"/>
      <c r="M45" s="212"/>
      <c r="N45" s="212"/>
      <c r="O45" s="212"/>
      <c r="P45" s="212"/>
      <c r="Q45" s="212">
        <f>+SUM(L45:O45)</f>
        <v>0</v>
      </c>
    </row>
    <row r="46" spans="1:17" s="178" customFormat="1" ht="25.5">
      <c r="A46" s="178">
        <v>27</v>
      </c>
      <c r="B46" s="173" t="s">
        <v>283</v>
      </c>
      <c r="C46" s="173" t="s">
        <v>289</v>
      </c>
      <c r="D46" s="259"/>
      <c r="E46" s="162"/>
      <c r="F46" s="181">
        <v>110</v>
      </c>
      <c r="G46" s="181"/>
      <c r="H46" s="181">
        <v>-110</v>
      </c>
      <c r="I46" s="181"/>
      <c r="J46" s="211"/>
      <c r="L46" s="180"/>
      <c r="M46" s="180"/>
      <c r="N46" s="180"/>
      <c r="O46" s="180"/>
      <c r="P46" s="180"/>
      <c r="Q46" s="180"/>
    </row>
    <row r="47" spans="1:17" s="178" customFormat="1" ht="38.25">
      <c r="A47" s="178">
        <v>28</v>
      </c>
      <c r="B47" s="173" t="s">
        <v>104</v>
      </c>
      <c r="C47" s="172" t="s">
        <v>264</v>
      </c>
      <c r="D47" s="259"/>
      <c r="E47" s="162"/>
      <c r="F47" s="181">
        <v>100</v>
      </c>
      <c r="G47" s="181">
        <v>50</v>
      </c>
      <c r="H47" s="181"/>
      <c r="I47" s="181"/>
      <c r="J47" s="211"/>
      <c r="L47" s="180">
        <v>-3</v>
      </c>
      <c r="M47" s="180"/>
      <c r="N47" s="180"/>
      <c r="O47" s="180"/>
      <c r="P47" s="180"/>
      <c r="Q47" s="180">
        <f>SUM(L47:O47)</f>
        <v>-3</v>
      </c>
    </row>
    <row r="48" spans="1:17" s="178" customFormat="1" ht="25.5">
      <c r="A48" s="178">
        <v>29</v>
      </c>
      <c r="B48" s="173" t="s">
        <v>102</v>
      </c>
      <c r="C48" s="172" t="s">
        <v>263</v>
      </c>
      <c r="D48" s="259"/>
      <c r="E48" s="162"/>
      <c r="F48" s="181">
        <v>185</v>
      </c>
      <c r="G48" s="181"/>
      <c r="H48" s="181"/>
      <c r="I48" s="181"/>
      <c r="J48" s="211">
        <v>0</v>
      </c>
      <c r="L48" s="180"/>
      <c r="M48" s="180"/>
      <c r="N48" s="180"/>
      <c r="O48" s="180"/>
      <c r="P48" s="180"/>
      <c r="Q48" s="180">
        <f>+SUM(L48:O48)</f>
        <v>0</v>
      </c>
    </row>
    <row r="49" spans="1:17" s="178" customFormat="1" ht="38.25">
      <c r="A49" s="12">
        <v>30</v>
      </c>
      <c r="B49" s="173" t="s">
        <v>104</v>
      </c>
      <c r="C49" s="172" t="s">
        <v>300</v>
      </c>
      <c r="D49" s="259"/>
      <c r="E49" s="162"/>
      <c r="F49" s="181">
        <v>100</v>
      </c>
      <c r="G49" s="181"/>
      <c r="H49" s="181"/>
      <c r="I49" s="181"/>
      <c r="J49" s="211">
        <v>0</v>
      </c>
      <c r="L49" s="180">
        <v>-3</v>
      </c>
      <c r="M49" s="180">
        <v>-3</v>
      </c>
      <c r="N49" s="180"/>
      <c r="O49" s="180"/>
      <c r="P49" s="180"/>
      <c r="Q49" s="180">
        <f>+SUM(L49:O49)</f>
        <v>-6</v>
      </c>
    </row>
    <row r="50" spans="2:17" s="174" customFormat="1" ht="12.75">
      <c r="B50" s="213"/>
      <c r="C50" s="214"/>
      <c r="D50" s="243"/>
      <c r="E50" s="27"/>
      <c r="F50" s="215"/>
      <c r="G50" s="215"/>
      <c r="H50" s="215"/>
      <c r="I50" s="215"/>
      <c r="J50" s="215"/>
      <c r="L50" s="216"/>
      <c r="M50" s="216"/>
      <c r="N50" s="216"/>
      <c r="O50" s="216"/>
      <c r="P50" s="216"/>
      <c r="Q50" s="216"/>
    </row>
    <row r="51" spans="2:17" s="174" customFormat="1" ht="13.5" thickBot="1">
      <c r="B51" s="293" t="s">
        <v>28</v>
      </c>
      <c r="C51" s="293"/>
      <c r="D51" s="28"/>
      <c r="E51" s="27"/>
      <c r="F51" s="5">
        <f>+SUM(F44:F50)</f>
        <v>412</v>
      </c>
      <c r="G51" s="5">
        <f>+SUM(G44:G50)</f>
        <v>-26</v>
      </c>
      <c r="H51" s="5">
        <f>+SUM(H44:H50)</f>
        <v>-82</v>
      </c>
      <c r="I51" s="5">
        <f>+SUM(I44:I50)</f>
        <v>0</v>
      </c>
      <c r="J51" s="5">
        <f>+SUM(J44:J45)</f>
        <v>0</v>
      </c>
      <c r="L51" s="110">
        <f aca="true" t="shared" si="4" ref="L51:Q51">+SUM(L44:L50)</f>
        <v>-6</v>
      </c>
      <c r="M51" s="110">
        <f t="shared" si="4"/>
        <v>-3</v>
      </c>
      <c r="N51" s="110">
        <f t="shared" si="4"/>
        <v>0</v>
      </c>
      <c r="O51" s="110">
        <f t="shared" si="4"/>
        <v>0</v>
      </c>
      <c r="P51" s="110">
        <f t="shared" si="4"/>
        <v>0</v>
      </c>
      <c r="Q51" s="110">
        <f t="shared" si="4"/>
        <v>-9</v>
      </c>
    </row>
    <row r="52" spans="2:17" s="174" customFormat="1" ht="12.75">
      <c r="B52" s="4"/>
      <c r="C52" s="4"/>
      <c r="D52" s="28"/>
      <c r="E52" s="27"/>
      <c r="F52" s="14"/>
      <c r="G52" s="14"/>
      <c r="H52" s="14"/>
      <c r="I52" s="14"/>
      <c r="J52" s="14"/>
      <c r="L52" s="111"/>
      <c r="M52" s="111"/>
      <c r="N52" s="111"/>
      <c r="O52" s="111"/>
      <c r="P52" s="111"/>
      <c r="Q52" s="111"/>
    </row>
    <row r="53" spans="2:17" s="174" customFormat="1" ht="12.75">
      <c r="B53" s="6" t="s">
        <v>25</v>
      </c>
      <c r="C53" s="4"/>
      <c r="D53" s="4"/>
      <c r="E53" s="24"/>
      <c r="F53" s="14"/>
      <c r="G53" s="14"/>
      <c r="H53" s="14"/>
      <c r="I53" s="14"/>
      <c r="J53" s="14"/>
      <c r="L53" s="219"/>
      <c r="M53" s="219"/>
      <c r="N53" s="219"/>
      <c r="O53" s="219"/>
      <c r="P53" s="219"/>
      <c r="Q53" s="219"/>
    </row>
    <row r="54" spans="1:17" s="178" customFormat="1" ht="38.25">
      <c r="A54" s="178">
        <v>31</v>
      </c>
      <c r="B54" s="173" t="s">
        <v>217</v>
      </c>
      <c r="C54" s="172" t="s">
        <v>261</v>
      </c>
      <c r="D54" s="210"/>
      <c r="E54" s="199" t="s">
        <v>38</v>
      </c>
      <c r="F54" s="181">
        <v>-22</v>
      </c>
      <c r="G54" s="181">
        <v>-7</v>
      </c>
      <c r="H54" s="181"/>
      <c r="I54" s="181"/>
      <c r="J54" s="211"/>
      <c r="L54" s="181">
        <v>-2</v>
      </c>
      <c r="M54" s="180"/>
      <c r="N54" s="180"/>
      <c r="O54" s="180"/>
      <c r="P54" s="180"/>
      <c r="Q54" s="181">
        <f>SUM(L54:O54)</f>
        <v>-2</v>
      </c>
    </row>
    <row r="55" spans="2:17" s="174" customFormat="1" ht="12.75">
      <c r="B55" s="4"/>
      <c r="C55" s="4"/>
      <c r="D55" s="4"/>
      <c r="E55" s="24"/>
      <c r="F55" s="14"/>
      <c r="G55" s="14"/>
      <c r="H55" s="14"/>
      <c r="I55" s="14"/>
      <c r="J55" s="14"/>
      <c r="L55" s="219"/>
      <c r="M55" s="219"/>
      <c r="N55" s="219"/>
      <c r="O55" s="219"/>
      <c r="P55" s="219"/>
      <c r="Q55" s="219"/>
    </row>
    <row r="56" spans="2:17" s="174" customFormat="1" ht="13.5" thickBot="1">
      <c r="B56" s="293" t="s">
        <v>26</v>
      </c>
      <c r="C56" s="293"/>
      <c r="D56" s="4"/>
      <c r="E56" s="24"/>
      <c r="F56" s="5">
        <f>+SUM(F54:F54)</f>
        <v>-22</v>
      </c>
      <c r="G56" s="5">
        <f>+SUM(G54:G54)</f>
        <v>-7</v>
      </c>
      <c r="H56" s="5">
        <f>+SUM(H54:H54)</f>
        <v>0</v>
      </c>
      <c r="I56" s="5">
        <f>+SUM(I54:I54)</f>
        <v>0</v>
      </c>
      <c r="J56" s="5">
        <f>+SUM(J54:J54)</f>
        <v>0</v>
      </c>
      <c r="L56" s="110">
        <f aca="true" t="shared" si="5" ref="L56:Q56">+SUM(L54:L54)</f>
        <v>-2</v>
      </c>
      <c r="M56" s="110">
        <f t="shared" si="5"/>
        <v>0</v>
      </c>
      <c r="N56" s="110">
        <f t="shared" si="5"/>
        <v>0</v>
      </c>
      <c r="O56" s="110">
        <f t="shared" si="5"/>
        <v>0</v>
      </c>
      <c r="P56" s="110">
        <f t="shared" si="5"/>
        <v>0</v>
      </c>
      <c r="Q56" s="110">
        <f t="shared" si="5"/>
        <v>-2</v>
      </c>
    </row>
    <row r="57" spans="2:17" s="174" customFormat="1" ht="12.75">
      <c r="B57" s="4"/>
      <c r="C57" s="4"/>
      <c r="D57" s="28"/>
      <c r="E57" s="27"/>
      <c r="F57" s="14"/>
      <c r="G57" s="14"/>
      <c r="H57" s="14"/>
      <c r="I57" s="14"/>
      <c r="J57" s="14"/>
      <c r="L57" s="111"/>
      <c r="M57" s="111"/>
      <c r="N57" s="111"/>
      <c r="O57" s="111"/>
      <c r="P57" s="111"/>
      <c r="Q57" s="111"/>
    </row>
    <row r="58" spans="1:17" s="174" customFormat="1" ht="12.75">
      <c r="A58" s="154"/>
      <c r="B58" s="283" t="s">
        <v>137</v>
      </c>
      <c r="C58" s="217"/>
      <c r="D58" s="175"/>
      <c r="E58" s="208"/>
      <c r="F58" s="218"/>
      <c r="G58" s="218"/>
      <c r="H58" s="218"/>
      <c r="I58" s="218"/>
      <c r="J58" s="218"/>
      <c r="L58" s="219"/>
      <c r="M58" s="219"/>
      <c r="N58" s="219"/>
      <c r="O58" s="219"/>
      <c r="P58" s="219"/>
      <c r="Q58" s="219"/>
    </row>
    <row r="59" spans="1:17" s="178" customFormat="1" ht="12.75">
      <c r="A59" s="156">
        <v>32</v>
      </c>
      <c r="B59" s="173" t="s">
        <v>219</v>
      </c>
      <c r="C59" s="172" t="s">
        <v>305</v>
      </c>
      <c r="D59" s="210"/>
      <c r="E59" s="197"/>
      <c r="F59" s="181">
        <v>50</v>
      </c>
      <c r="G59" s="181">
        <v>-25</v>
      </c>
      <c r="H59" s="181"/>
      <c r="I59" s="181"/>
      <c r="J59" s="211">
        <v>2</v>
      </c>
      <c r="L59" s="180">
        <v>-2</v>
      </c>
      <c r="M59" s="180">
        <v>1</v>
      </c>
      <c r="N59" s="180"/>
      <c r="O59" s="180"/>
      <c r="P59" s="180"/>
      <c r="Q59" s="180">
        <f>+SUM(L59:O59)</f>
        <v>-1</v>
      </c>
    </row>
    <row r="60" spans="1:17" s="174" customFormat="1" ht="12.75">
      <c r="A60" s="154"/>
      <c r="B60" s="213"/>
      <c r="C60" s="214"/>
      <c r="D60" s="175"/>
      <c r="E60" s="208"/>
      <c r="F60" s="215"/>
      <c r="G60" s="215"/>
      <c r="H60" s="215"/>
      <c r="I60" s="215"/>
      <c r="J60" s="215"/>
      <c r="L60" s="216"/>
      <c r="M60" s="216"/>
      <c r="N60" s="216"/>
      <c r="O60" s="216"/>
      <c r="P60" s="216"/>
      <c r="Q60" s="216"/>
    </row>
    <row r="61" spans="1:17" s="174" customFormat="1" ht="13.5" thickBot="1">
      <c r="A61" s="154"/>
      <c r="B61" s="295" t="s">
        <v>138</v>
      </c>
      <c r="C61" s="295"/>
      <c r="D61" s="282"/>
      <c r="E61" s="208"/>
      <c r="F61" s="135">
        <f>SUM(F59:F60)</f>
        <v>50</v>
      </c>
      <c r="G61" s="135">
        <f>SUM(G59:G60)</f>
        <v>-25</v>
      </c>
      <c r="H61" s="135">
        <f>SUM(H59:H60)</f>
        <v>0</v>
      </c>
      <c r="I61" s="135">
        <f>SUM(I59:I60)</f>
        <v>0</v>
      </c>
      <c r="J61" s="135">
        <f>+SUM(J59:J59)</f>
        <v>2</v>
      </c>
      <c r="L61" s="136">
        <f aca="true" t="shared" si="6" ref="L61:Q61">SUM(L59:L60)</f>
        <v>-2</v>
      </c>
      <c r="M61" s="136">
        <f t="shared" si="6"/>
        <v>1</v>
      </c>
      <c r="N61" s="136">
        <f t="shared" si="6"/>
        <v>0</v>
      </c>
      <c r="O61" s="136">
        <f t="shared" si="6"/>
        <v>0</v>
      </c>
      <c r="P61" s="136">
        <f t="shared" si="6"/>
        <v>0</v>
      </c>
      <c r="Q61" s="136">
        <f t="shared" si="6"/>
        <v>-1</v>
      </c>
    </row>
    <row r="62" spans="2:17" s="174" customFormat="1" ht="12.75">
      <c r="B62" s="4"/>
      <c r="C62" s="4"/>
      <c r="D62" s="28"/>
      <c r="E62" s="27"/>
      <c r="F62" s="14"/>
      <c r="G62" s="14"/>
      <c r="H62" s="14"/>
      <c r="I62" s="14"/>
      <c r="J62" s="14"/>
      <c r="L62" s="111"/>
      <c r="M62" s="111"/>
      <c r="N62" s="111"/>
      <c r="O62" s="111"/>
      <c r="P62" s="111"/>
      <c r="Q62" s="111"/>
    </row>
    <row r="63" spans="2:17" s="174" customFormat="1" ht="13.5" customHeight="1" thickBot="1">
      <c r="B63" s="293" t="s">
        <v>128</v>
      </c>
      <c r="C63" s="293"/>
      <c r="D63" s="28"/>
      <c r="E63" s="27"/>
      <c r="F63" s="5">
        <f>F41+F31+F13+F51+F56+F61</f>
        <v>-166</v>
      </c>
      <c r="G63" s="5">
        <f>G41+G31+G13+G51+G56+G61</f>
        <v>-347</v>
      </c>
      <c r="H63" s="5">
        <f>H41+H31+H13+H51+H56+H61</f>
        <v>-187</v>
      </c>
      <c r="I63" s="5">
        <f>I41+I31+I13+I51+I56+I61</f>
        <v>-390</v>
      </c>
      <c r="J63" s="5" t="e">
        <f>+#REF!+#REF!+J41+J31+J13+J51</f>
        <v>#REF!</v>
      </c>
      <c r="L63" s="110">
        <f aca="true" t="shared" si="7" ref="L63:Q63">L41+L13+L51+L31+L56+L61</f>
        <v>-14</v>
      </c>
      <c r="M63" s="110">
        <f t="shared" si="7"/>
        <v>-5</v>
      </c>
      <c r="N63" s="110">
        <f t="shared" si="7"/>
        <v>0</v>
      </c>
      <c r="O63" s="110">
        <f t="shared" si="7"/>
        <v>3</v>
      </c>
      <c r="P63" s="110">
        <f t="shared" si="7"/>
        <v>0</v>
      </c>
      <c r="Q63" s="110">
        <f t="shared" si="7"/>
        <v>-16</v>
      </c>
    </row>
    <row r="64" spans="2:17" s="174" customFormat="1" ht="13.5" customHeight="1">
      <c r="B64" s="4"/>
      <c r="C64" s="4"/>
      <c r="D64" s="28"/>
      <c r="E64" s="27"/>
      <c r="F64" s="14"/>
      <c r="G64" s="14"/>
      <c r="H64" s="14"/>
      <c r="I64" s="14"/>
      <c r="J64" s="14"/>
      <c r="L64" s="111"/>
      <c r="M64" s="111"/>
      <c r="N64" s="111"/>
      <c r="O64" s="111"/>
      <c r="P64" s="111"/>
      <c r="Q64" s="111"/>
    </row>
    <row r="65" spans="2:17" s="174" customFormat="1" ht="15" customHeight="1" hidden="1">
      <c r="B65" s="293" t="s">
        <v>2</v>
      </c>
      <c r="C65" s="293"/>
      <c r="D65" s="4"/>
      <c r="E65" s="25"/>
      <c r="F65" s="5">
        <f>F5+F63</f>
        <v>-1666</v>
      </c>
      <c r="G65" s="5">
        <f>G5+G63</f>
        <v>-2013</v>
      </c>
      <c r="H65" s="5">
        <f>H5+H63</f>
        <v>-2200</v>
      </c>
      <c r="I65" s="5">
        <f>I5+I63</f>
        <v>-2590</v>
      </c>
      <c r="J65" s="14"/>
      <c r="L65" s="111"/>
      <c r="M65" s="111"/>
      <c r="N65" s="111"/>
      <c r="O65" s="111"/>
      <c r="P65" s="111"/>
      <c r="Q65" s="111"/>
    </row>
    <row r="66" spans="4:17" s="178" customFormat="1" ht="12.75" hidden="1">
      <c r="D66" s="25"/>
      <c r="E66" s="25"/>
      <c r="F66" s="30"/>
      <c r="G66" s="30"/>
      <c r="H66" s="30"/>
      <c r="I66" s="30"/>
      <c r="J66" s="30"/>
      <c r="L66" s="260"/>
      <c r="M66" s="260"/>
      <c r="N66" s="260"/>
      <c r="O66" s="260"/>
      <c r="P66" s="260"/>
      <c r="Q66" s="260"/>
    </row>
    <row r="67" spans="2:17" s="178" customFormat="1" ht="12.75">
      <c r="B67" s="280" t="s">
        <v>253</v>
      </c>
      <c r="D67" s="174"/>
      <c r="E67" s="25"/>
      <c r="F67" s="14">
        <v>-399</v>
      </c>
      <c r="G67" s="14">
        <v>-145</v>
      </c>
      <c r="H67" s="14">
        <v>-217</v>
      </c>
      <c r="I67" s="14">
        <v>0</v>
      </c>
      <c r="J67" s="14" t="e">
        <f>I67+J63</f>
        <v>#REF!</v>
      </c>
      <c r="L67" s="260"/>
      <c r="M67" s="260"/>
      <c r="N67" s="260"/>
      <c r="O67" s="260"/>
      <c r="P67" s="260"/>
      <c r="Q67" s="260"/>
    </row>
    <row r="68" spans="2:17" s="178" customFormat="1" ht="12.75">
      <c r="B68" s="198" t="s">
        <v>90</v>
      </c>
      <c r="C68" s="2"/>
      <c r="D68" s="174"/>
      <c r="E68" s="25"/>
      <c r="F68" s="14">
        <f>F63-F67</f>
        <v>233</v>
      </c>
      <c r="G68" s="14">
        <f>G63-G67</f>
        <v>-202</v>
      </c>
      <c r="H68" s="14">
        <f>H63-H67</f>
        <v>30</v>
      </c>
      <c r="I68" s="14">
        <f>I63-I67</f>
        <v>-390</v>
      </c>
      <c r="J68" s="14">
        <v>-3090.721</v>
      </c>
      <c r="L68" s="260"/>
      <c r="M68" s="260"/>
      <c r="N68" s="260"/>
      <c r="O68" s="260"/>
      <c r="P68" s="260"/>
      <c r="Q68" s="260"/>
    </row>
    <row r="69" spans="4:17" s="178" customFormat="1" ht="12.75">
      <c r="D69" s="25"/>
      <c r="E69" s="25"/>
      <c r="L69" s="260"/>
      <c r="M69" s="260"/>
      <c r="N69" s="260"/>
      <c r="O69" s="260"/>
      <c r="P69" s="260"/>
      <c r="Q69" s="260"/>
    </row>
    <row r="70" spans="2:17" s="178" customFormat="1" ht="12.75">
      <c r="B70" s="221"/>
      <c r="C70" s="2" t="s">
        <v>184</v>
      </c>
      <c r="D70" s="25"/>
      <c r="E70" s="25"/>
      <c r="L70" s="260"/>
      <c r="M70" s="260"/>
      <c r="N70" s="260"/>
      <c r="O70" s="260"/>
      <c r="P70" s="260"/>
      <c r="Q70" s="260"/>
    </row>
    <row r="71" spans="4:17" s="178" customFormat="1" ht="12.75">
      <c r="D71" s="25"/>
      <c r="E71" s="25"/>
      <c r="L71" s="260"/>
      <c r="M71" s="260"/>
      <c r="N71" s="260"/>
      <c r="O71" s="260"/>
      <c r="P71" s="260"/>
      <c r="Q71" s="260"/>
    </row>
    <row r="72" spans="4:17" s="178" customFormat="1" ht="12.75">
      <c r="D72" s="25"/>
      <c r="E72" s="25"/>
      <c r="L72" s="260"/>
      <c r="M72" s="260"/>
      <c r="N72" s="260"/>
      <c r="O72" s="260"/>
      <c r="P72" s="260"/>
      <c r="Q72" s="260"/>
    </row>
    <row r="73" spans="4:17" s="178" customFormat="1" ht="12.75">
      <c r="D73" s="25"/>
      <c r="E73" s="25"/>
      <c r="L73" s="261"/>
      <c r="M73" s="260"/>
      <c r="N73" s="260"/>
      <c r="O73" s="260"/>
      <c r="P73" s="260"/>
      <c r="Q73" s="260"/>
    </row>
    <row r="74" spans="3:17" s="178" customFormat="1" ht="12.75">
      <c r="C74" s="13" t="s">
        <v>187</v>
      </c>
      <c r="D74" s="174"/>
      <c r="E74" s="84" t="s">
        <v>168</v>
      </c>
      <c r="F74" s="83" t="s">
        <v>34</v>
      </c>
      <c r="G74" s="81" t="s">
        <v>31</v>
      </c>
      <c r="H74" s="83" t="s">
        <v>32</v>
      </c>
      <c r="I74" s="83" t="s">
        <v>147</v>
      </c>
      <c r="J74" s="83" t="s">
        <v>147</v>
      </c>
      <c r="K74" s="174"/>
      <c r="L74" s="54" t="s">
        <v>169</v>
      </c>
      <c r="M74" s="260"/>
      <c r="N74" s="260"/>
      <c r="O74" s="260"/>
      <c r="P74" s="260"/>
      <c r="Q74" s="260"/>
    </row>
    <row r="75" spans="3:17" s="178" customFormat="1" ht="12.75">
      <c r="C75" s="13"/>
      <c r="D75" s="174"/>
      <c r="E75" s="222" t="s">
        <v>176</v>
      </c>
      <c r="F75" s="223">
        <f>F39</f>
        <v>0</v>
      </c>
      <c r="G75" s="223">
        <f>G39</f>
        <v>-290</v>
      </c>
      <c r="H75" s="223">
        <f>H39</f>
        <v>-30</v>
      </c>
      <c r="I75" s="223">
        <f>I39+I37</f>
        <v>-560</v>
      </c>
      <c r="J75" s="223">
        <f>J38</f>
        <v>20</v>
      </c>
      <c r="K75" s="224"/>
      <c r="L75" s="112">
        <f>SUM(F75:I75)</f>
        <v>-880</v>
      </c>
      <c r="M75" s="260"/>
      <c r="N75" s="260"/>
      <c r="O75" s="260"/>
      <c r="P75" s="260"/>
      <c r="Q75" s="260"/>
    </row>
    <row r="76" spans="3:17" s="178" customFormat="1" ht="12.75">
      <c r="C76" s="13"/>
      <c r="D76" s="174"/>
      <c r="E76" s="222" t="s">
        <v>212</v>
      </c>
      <c r="F76" s="223">
        <f>F35</f>
        <v>-20</v>
      </c>
      <c r="G76" s="223"/>
      <c r="H76" s="223"/>
      <c r="I76" s="223"/>
      <c r="J76" s="223"/>
      <c r="K76" s="224"/>
      <c r="L76" s="112">
        <f>SUM(F76:I76)</f>
        <v>-20</v>
      </c>
      <c r="M76" s="260"/>
      <c r="N76" s="260"/>
      <c r="O76" s="260"/>
      <c r="P76" s="260"/>
      <c r="Q76" s="260"/>
    </row>
    <row r="77" spans="3:17" s="178" customFormat="1" ht="12.75">
      <c r="C77" s="13"/>
      <c r="D77" s="174"/>
      <c r="E77" s="222" t="s">
        <v>213</v>
      </c>
      <c r="F77" s="223">
        <f>F34+F36+F38</f>
        <v>-220</v>
      </c>
      <c r="G77" s="223">
        <f>G34+G36+G38</f>
        <v>20</v>
      </c>
      <c r="H77" s="223">
        <f>H34+H36+H38</f>
        <v>20</v>
      </c>
      <c r="I77" s="223">
        <f>I34+I36+I38</f>
        <v>20</v>
      </c>
      <c r="J77" s="223" t="e">
        <f>#REF!+J34+J35+#REF!+J36+#REF!+#REF!+#REF!</f>
        <v>#REF!</v>
      </c>
      <c r="K77" s="224"/>
      <c r="L77" s="112">
        <f>SUM(F77:I77)</f>
        <v>-160</v>
      </c>
      <c r="M77" s="260"/>
      <c r="N77" s="260"/>
      <c r="O77" s="260"/>
      <c r="P77" s="260"/>
      <c r="Q77" s="260"/>
    </row>
    <row r="78" spans="3:17" s="178" customFormat="1" ht="12.75">
      <c r="C78" s="13"/>
      <c r="D78" s="174"/>
      <c r="E78" s="48" t="s">
        <v>169</v>
      </c>
      <c r="F78" s="82">
        <f>SUM(F75:F77)</f>
        <v>-240</v>
      </c>
      <c r="G78" s="79">
        <f aca="true" t="shared" si="8" ref="G78:L78">SUM(G75:G77)</f>
        <v>-270</v>
      </c>
      <c r="H78" s="82">
        <f t="shared" si="8"/>
        <v>-10</v>
      </c>
      <c r="I78" s="82">
        <f t="shared" si="8"/>
        <v>-540</v>
      </c>
      <c r="J78" s="82" t="e">
        <f t="shared" si="8"/>
        <v>#REF!</v>
      </c>
      <c r="K78" s="41"/>
      <c r="L78" s="113">
        <f t="shared" si="8"/>
        <v>-1060</v>
      </c>
      <c r="M78" s="260"/>
      <c r="N78" s="260"/>
      <c r="O78" s="260"/>
      <c r="P78" s="260"/>
      <c r="Q78" s="260"/>
    </row>
    <row r="79" spans="3:17" s="178" customFormat="1" ht="12.75">
      <c r="C79" s="13"/>
      <c r="D79" s="174"/>
      <c r="E79" s="25"/>
      <c r="L79" s="261"/>
      <c r="M79" s="260"/>
      <c r="N79" s="260"/>
      <c r="O79" s="260"/>
      <c r="P79" s="260"/>
      <c r="Q79" s="260"/>
    </row>
    <row r="80" spans="3:17" s="178" customFormat="1" ht="12.75">
      <c r="C80" s="13" t="s">
        <v>195</v>
      </c>
      <c r="D80" s="174"/>
      <c r="E80" s="84" t="s">
        <v>168</v>
      </c>
      <c r="F80" s="83" t="s">
        <v>34</v>
      </c>
      <c r="G80" s="81" t="s">
        <v>31</v>
      </c>
      <c r="H80" s="83" t="s">
        <v>32</v>
      </c>
      <c r="I80" s="83" t="s">
        <v>147</v>
      </c>
      <c r="J80" s="83" t="s">
        <v>147</v>
      </c>
      <c r="K80" s="174"/>
      <c r="L80" s="54" t="s">
        <v>169</v>
      </c>
      <c r="M80" s="260"/>
      <c r="N80" s="260"/>
      <c r="O80" s="260"/>
      <c r="P80" s="260"/>
      <c r="Q80" s="260"/>
    </row>
    <row r="81" spans="3:17" s="178" customFormat="1" ht="12.75">
      <c r="C81" s="13"/>
      <c r="D81" s="174"/>
      <c r="E81" s="222" t="s">
        <v>176</v>
      </c>
      <c r="F81" s="223">
        <f>F24</f>
        <v>-60</v>
      </c>
      <c r="G81" s="223">
        <f>G24</f>
        <v>0</v>
      </c>
      <c r="H81" s="223">
        <f>H24</f>
        <v>0</v>
      </c>
      <c r="I81" s="223">
        <f>I24</f>
        <v>0</v>
      </c>
      <c r="J81" s="223" t="e">
        <f>J24+#REF!</f>
        <v>#REF!</v>
      </c>
      <c r="K81" s="223"/>
      <c r="L81" s="112">
        <f>SUM(F81:I81)</f>
        <v>-60</v>
      </c>
      <c r="M81" s="260"/>
      <c r="N81" s="260"/>
      <c r="O81" s="260"/>
      <c r="P81" s="260"/>
      <c r="Q81" s="260"/>
    </row>
    <row r="82" spans="3:17" s="178" customFormat="1" ht="12.75">
      <c r="C82" s="13"/>
      <c r="D82" s="174"/>
      <c r="E82" s="222" t="s">
        <v>212</v>
      </c>
      <c r="F82" s="223">
        <f>F16+F20+F21+F22+F26</f>
        <v>-256</v>
      </c>
      <c r="G82" s="223">
        <f>G16+G20+G21+G22+G26</f>
        <v>-196</v>
      </c>
      <c r="H82" s="223">
        <f>H16+H20+H21+H22+H26</f>
        <v>-208</v>
      </c>
      <c r="I82" s="223">
        <f>I16+I20+I21+I22+I26</f>
        <v>0</v>
      </c>
      <c r="J82" s="223" t="e">
        <f>J16+#REF!+J18+#REF!+J21+J20+#REF!+J26+J22+#REF!</f>
        <v>#REF!</v>
      </c>
      <c r="K82" s="224"/>
      <c r="L82" s="112">
        <f>SUM(F82:I82)</f>
        <v>-660</v>
      </c>
      <c r="M82" s="260"/>
      <c r="N82" s="260"/>
      <c r="O82" s="260"/>
      <c r="P82" s="260"/>
      <c r="Q82" s="260"/>
    </row>
    <row r="83" spans="3:17" s="178" customFormat="1" ht="12.75">
      <c r="C83" s="13"/>
      <c r="D83" s="174"/>
      <c r="E83" s="222" t="s">
        <v>213</v>
      </c>
      <c r="F83" s="223">
        <f>F17+F18+F19+F23+F25+F27+F28+F29</f>
        <v>-196</v>
      </c>
      <c r="G83" s="223">
        <f>G17+G18+G19+G23+G25+G27+G28+G29</f>
        <v>26</v>
      </c>
      <c r="H83" s="223">
        <f>H17+H18+H19+H23+H25+H27+H28+H29</f>
        <v>-46</v>
      </c>
      <c r="I83" s="223">
        <f>I17+I18+I19+I23+I25+I27+I28+I29</f>
        <v>-16</v>
      </c>
      <c r="J83" s="223" t="e">
        <f>J23+#REF!+#REF!+J25+#REF!</f>
        <v>#REF!</v>
      </c>
      <c r="K83" s="224"/>
      <c r="L83" s="112">
        <f>SUM(F83:I83)</f>
        <v>-232</v>
      </c>
      <c r="M83" s="260"/>
      <c r="N83" s="260"/>
      <c r="O83" s="260"/>
      <c r="P83" s="260"/>
      <c r="Q83" s="260"/>
    </row>
    <row r="84" spans="3:17" s="178" customFormat="1" ht="12.75">
      <c r="C84" s="13"/>
      <c r="D84" s="174"/>
      <c r="E84" s="48" t="s">
        <v>169</v>
      </c>
      <c r="F84" s="82">
        <f>SUM(F81:F83)</f>
        <v>-512</v>
      </c>
      <c r="G84" s="79">
        <f>SUM(G81:G83)</f>
        <v>-170</v>
      </c>
      <c r="H84" s="82">
        <f>SUM(H81:H83)</f>
        <v>-254</v>
      </c>
      <c r="I84" s="82">
        <f>SUM(I81:I83)</f>
        <v>-16</v>
      </c>
      <c r="J84" s="82" t="e">
        <f>SUM(J81:J83)</f>
        <v>#REF!</v>
      </c>
      <c r="K84" s="41"/>
      <c r="L84" s="113">
        <f>SUM(L81:L83)</f>
        <v>-952</v>
      </c>
      <c r="M84" s="260"/>
      <c r="N84" s="260"/>
      <c r="O84" s="260"/>
      <c r="P84" s="260"/>
      <c r="Q84" s="260"/>
    </row>
    <row r="85" spans="3:17" s="178" customFormat="1" ht="12.75">
      <c r="C85" s="13"/>
      <c r="D85" s="174"/>
      <c r="E85" s="25"/>
      <c r="L85" s="261"/>
      <c r="M85" s="260"/>
      <c r="N85" s="260"/>
      <c r="O85" s="260"/>
      <c r="P85" s="260"/>
      <c r="Q85" s="260"/>
    </row>
    <row r="86" spans="3:17" s="178" customFormat="1" ht="12.75">
      <c r="C86" s="13" t="s">
        <v>8</v>
      </c>
      <c r="D86" s="174"/>
      <c r="E86" s="84" t="s">
        <v>168</v>
      </c>
      <c r="F86" s="83" t="s">
        <v>34</v>
      </c>
      <c r="G86" s="81" t="s">
        <v>31</v>
      </c>
      <c r="H86" s="83" t="s">
        <v>32</v>
      </c>
      <c r="I86" s="83" t="s">
        <v>147</v>
      </c>
      <c r="J86" s="83" t="s">
        <v>147</v>
      </c>
      <c r="K86" s="174"/>
      <c r="L86" s="54" t="s">
        <v>169</v>
      </c>
      <c r="M86" s="260"/>
      <c r="N86" s="260"/>
      <c r="O86" s="260"/>
      <c r="P86" s="260"/>
      <c r="Q86" s="260"/>
    </row>
    <row r="87" spans="4:17" s="178" customFormat="1" ht="12.75">
      <c r="D87" s="174"/>
      <c r="E87" s="222" t="s">
        <v>176</v>
      </c>
      <c r="F87" s="223"/>
      <c r="G87" s="223"/>
      <c r="H87" s="223"/>
      <c r="I87" s="223"/>
      <c r="J87" s="223"/>
      <c r="K87" s="224"/>
      <c r="L87" s="112">
        <f>SUM(F87:I87)</f>
        <v>0</v>
      </c>
      <c r="M87" s="260"/>
      <c r="N87" s="260"/>
      <c r="O87" s="260"/>
      <c r="P87" s="260"/>
      <c r="Q87" s="260"/>
    </row>
    <row r="88" spans="4:17" s="178" customFormat="1" ht="12.75">
      <c r="D88" s="174"/>
      <c r="E88" s="222" t="s">
        <v>212</v>
      </c>
      <c r="F88" s="223"/>
      <c r="G88" s="223"/>
      <c r="H88" s="223"/>
      <c r="I88" s="223"/>
      <c r="J88" s="223"/>
      <c r="K88" s="224"/>
      <c r="L88" s="112">
        <f>SUM(F88:I88)</f>
        <v>0</v>
      </c>
      <c r="M88" s="260"/>
      <c r="N88" s="260"/>
      <c r="O88" s="260"/>
      <c r="P88" s="260"/>
      <c r="Q88" s="260"/>
    </row>
    <row r="89" spans="4:17" s="178" customFormat="1" ht="12.75">
      <c r="D89" s="174"/>
      <c r="E89" s="222" t="s">
        <v>213</v>
      </c>
      <c r="F89" s="223"/>
      <c r="G89" s="223"/>
      <c r="H89" s="223"/>
      <c r="I89" s="223"/>
      <c r="J89" s="223"/>
      <c r="K89" s="224"/>
      <c r="L89" s="112">
        <f>SUM(F89:I89)</f>
        <v>0</v>
      </c>
      <c r="M89" s="260"/>
      <c r="N89" s="260"/>
      <c r="O89" s="260"/>
      <c r="P89" s="260"/>
      <c r="Q89" s="260"/>
    </row>
    <row r="90" spans="4:17" s="178" customFormat="1" ht="12.75">
      <c r="D90" s="174"/>
      <c r="E90" s="48" t="s">
        <v>169</v>
      </c>
      <c r="F90" s="82">
        <f>SUM(F87:F89)</f>
        <v>0</v>
      </c>
      <c r="G90" s="79">
        <f>SUM(G87:G89)</f>
        <v>0</v>
      </c>
      <c r="H90" s="82">
        <f>SUM(H87:H89)</f>
        <v>0</v>
      </c>
      <c r="I90" s="82">
        <f>SUM(I87:I89)</f>
        <v>0</v>
      </c>
      <c r="J90" s="82">
        <f>SUM(J87:J89)</f>
        <v>0</v>
      </c>
      <c r="K90" s="41"/>
      <c r="L90" s="109">
        <f>SUM(L87:L89)</f>
        <v>0</v>
      </c>
      <c r="M90" s="260"/>
      <c r="N90" s="260"/>
      <c r="O90" s="260"/>
      <c r="P90" s="260"/>
      <c r="Q90" s="260"/>
    </row>
    <row r="91" spans="4:17" s="178" customFormat="1" ht="12.75">
      <c r="D91" s="25"/>
      <c r="E91" s="25"/>
      <c r="L91" s="260"/>
      <c r="M91" s="260"/>
      <c r="N91" s="260"/>
      <c r="O91" s="260"/>
      <c r="P91" s="260"/>
      <c r="Q91" s="260"/>
    </row>
    <row r="92" spans="4:17" s="178" customFormat="1" ht="12.75">
      <c r="D92" s="25"/>
      <c r="E92" s="25"/>
      <c r="L92" s="260"/>
      <c r="M92" s="260"/>
      <c r="N92" s="260"/>
      <c r="O92" s="260"/>
      <c r="P92" s="260"/>
      <c r="Q92" s="260"/>
    </row>
    <row r="93" spans="4:17" s="178" customFormat="1" ht="12.75">
      <c r="D93" s="25"/>
      <c r="E93" s="25"/>
      <c r="L93" s="260"/>
      <c r="M93" s="260"/>
      <c r="N93" s="260"/>
      <c r="O93" s="260"/>
      <c r="P93" s="260"/>
      <c r="Q93" s="260"/>
    </row>
    <row r="94" spans="4:17" s="178" customFormat="1" ht="12.75">
      <c r="D94" s="25"/>
      <c r="E94" s="25"/>
      <c r="L94" s="260"/>
      <c r="M94" s="260"/>
      <c r="N94" s="260"/>
      <c r="O94" s="260"/>
      <c r="P94" s="260"/>
      <c r="Q94" s="260"/>
    </row>
    <row r="95" spans="4:17" s="178" customFormat="1" ht="12.75">
      <c r="D95" s="25"/>
      <c r="E95" s="25"/>
      <c r="L95" s="260"/>
      <c r="M95" s="260"/>
      <c r="N95" s="260"/>
      <c r="O95" s="260"/>
      <c r="P95" s="260"/>
      <c r="Q95" s="260"/>
    </row>
    <row r="96" spans="4:17" s="178" customFormat="1" ht="12.75">
      <c r="D96" s="25"/>
      <c r="E96" s="25"/>
      <c r="L96" s="260"/>
      <c r="M96" s="260"/>
      <c r="N96" s="260"/>
      <c r="O96" s="260"/>
      <c r="P96" s="260"/>
      <c r="Q96" s="260"/>
    </row>
    <row r="97" spans="4:17" s="178" customFormat="1" ht="12.75">
      <c r="D97" s="25"/>
      <c r="E97" s="25"/>
      <c r="L97" s="260"/>
      <c r="M97" s="260"/>
      <c r="N97" s="260"/>
      <c r="O97" s="260"/>
      <c r="P97" s="260"/>
      <c r="Q97" s="260"/>
    </row>
    <row r="98" spans="4:17" s="178" customFormat="1" ht="12.75">
      <c r="D98" s="25"/>
      <c r="E98" s="25"/>
      <c r="L98" s="260"/>
      <c r="M98" s="260"/>
      <c r="N98" s="260"/>
      <c r="O98" s="260"/>
      <c r="P98" s="260"/>
      <c r="Q98" s="260"/>
    </row>
    <row r="99" spans="4:17" s="178" customFormat="1" ht="12.75">
      <c r="D99" s="25"/>
      <c r="E99" s="25"/>
      <c r="L99" s="260"/>
      <c r="M99" s="260"/>
      <c r="N99" s="260"/>
      <c r="O99" s="260"/>
      <c r="P99" s="260"/>
      <c r="Q99" s="260"/>
    </row>
    <row r="100" spans="4:17" s="178" customFormat="1" ht="12.75">
      <c r="D100" s="25"/>
      <c r="E100" s="25"/>
      <c r="L100" s="260"/>
      <c r="M100" s="260"/>
      <c r="N100" s="260"/>
      <c r="O100" s="260"/>
      <c r="P100" s="260"/>
      <c r="Q100" s="260"/>
    </row>
    <row r="101" spans="4:17" s="178" customFormat="1" ht="12.75">
      <c r="D101" s="25"/>
      <c r="E101" s="25"/>
      <c r="L101" s="260"/>
      <c r="M101" s="260"/>
      <c r="N101" s="260"/>
      <c r="O101" s="260"/>
      <c r="P101" s="260"/>
      <c r="Q101" s="260"/>
    </row>
    <row r="102" spans="4:17" s="178" customFormat="1" ht="12.75">
      <c r="D102" s="25"/>
      <c r="E102" s="25"/>
      <c r="L102" s="260"/>
      <c r="M102" s="260"/>
      <c r="N102" s="260"/>
      <c r="O102" s="260"/>
      <c r="P102" s="260"/>
      <c r="Q102" s="260"/>
    </row>
    <row r="103" spans="4:17" s="178" customFormat="1" ht="12.75">
      <c r="D103" s="25"/>
      <c r="E103" s="25"/>
      <c r="L103" s="260"/>
      <c r="M103" s="260"/>
      <c r="N103" s="260"/>
      <c r="O103" s="260"/>
      <c r="P103" s="260"/>
      <c r="Q103" s="260"/>
    </row>
    <row r="104" spans="4:17" s="178" customFormat="1" ht="12.75">
      <c r="D104" s="25"/>
      <c r="E104" s="25"/>
      <c r="L104" s="260"/>
      <c r="M104" s="260"/>
      <c r="N104" s="260"/>
      <c r="O104" s="260"/>
      <c r="P104" s="260"/>
      <c r="Q104" s="260"/>
    </row>
    <row r="105" spans="4:17" s="178" customFormat="1" ht="12.75">
      <c r="D105" s="25"/>
      <c r="E105" s="25"/>
      <c r="L105" s="260"/>
      <c r="M105" s="260"/>
      <c r="N105" s="260"/>
      <c r="O105" s="260"/>
      <c r="P105" s="260"/>
      <c r="Q105" s="260"/>
    </row>
    <row r="106" spans="4:17" s="178" customFormat="1" ht="12.75">
      <c r="D106" s="25"/>
      <c r="E106" s="25"/>
      <c r="L106" s="260"/>
      <c r="M106" s="260"/>
      <c r="N106" s="260"/>
      <c r="O106" s="260"/>
      <c r="P106" s="260"/>
      <c r="Q106" s="260"/>
    </row>
    <row r="107" spans="4:17" s="178" customFormat="1" ht="12.75">
      <c r="D107" s="25"/>
      <c r="E107" s="25"/>
      <c r="L107" s="260"/>
      <c r="M107" s="260"/>
      <c r="N107" s="260"/>
      <c r="O107" s="260"/>
      <c r="P107" s="260"/>
      <c r="Q107" s="260"/>
    </row>
    <row r="108" spans="4:17" s="178" customFormat="1" ht="12.75">
      <c r="D108" s="25"/>
      <c r="E108" s="25"/>
      <c r="L108" s="260"/>
      <c r="M108" s="260"/>
      <c r="N108" s="260"/>
      <c r="O108" s="260"/>
      <c r="P108" s="260"/>
      <c r="Q108" s="260"/>
    </row>
    <row r="109" spans="4:17" s="178" customFormat="1" ht="12.75">
      <c r="D109" s="25"/>
      <c r="E109" s="25"/>
      <c r="L109" s="260"/>
      <c r="M109" s="260"/>
      <c r="N109" s="260"/>
      <c r="O109" s="260"/>
      <c r="P109" s="260"/>
      <c r="Q109" s="260"/>
    </row>
    <row r="110" spans="4:17" s="178" customFormat="1" ht="12.75">
      <c r="D110" s="25"/>
      <c r="E110" s="25"/>
      <c r="L110" s="260"/>
      <c r="M110" s="260"/>
      <c r="N110" s="260"/>
      <c r="O110" s="260"/>
      <c r="P110" s="260"/>
      <c r="Q110" s="260"/>
    </row>
    <row r="111" spans="4:17" s="178" customFormat="1" ht="12.75">
      <c r="D111" s="25"/>
      <c r="E111" s="25"/>
      <c r="L111" s="260"/>
      <c r="M111" s="260"/>
      <c r="N111" s="260"/>
      <c r="O111" s="260"/>
      <c r="P111" s="260"/>
      <c r="Q111" s="260"/>
    </row>
    <row r="112" spans="4:17" s="178" customFormat="1" ht="12.75">
      <c r="D112" s="25"/>
      <c r="E112" s="25"/>
      <c r="L112" s="260"/>
      <c r="M112" s="260"/>
      <c r="N112" s="260"/>
      <c r="O112" s="260"/>
      <c r="P112" s="260"/>
      <c r="Q112" s="260"/>
    </row>
    <row r="113" spans="4:17" s="178" customFormat="1" ht="12.75">
      <c r="D113" s="25"/>
      <c r="E113" s="25"/>
      <c r="L113" s="260"/>
      <c r="M113" s="260"/>
      <c r="N113" s="260"/>
      <c r="O113" s="260"/>
      <c r="P113" s="260"/>
      <c r="Q113" s="260"/>
    </row>
    <row r="114" spans="4:17" s="178" customFormat="1" ht="12.75">
      <c r="D114" s="25"/>
      <c r="E114" s="25"/>
      <c r="L114" s="260"/>
      <c r="M114" s="260"/>
      <c r="N114" s="260"/>
      <c r="O114" s="260"/>
      <c r="P114" s="260"/>
      <c r="Q114" s="260"/>
    </row>
    <row r="115" spans="4:17" s="178" customFormat="1" ht="12.75">
      <c r="D115" s="25"/>
      <c r="E115" s="25"/>
      <c r="L115" s="260"/>
      <c r="M115" s="260"/>
      <c r="N115" s="260"/>
      <c r="O115" s="260"/>
      <c r="P115" s="260"/>
      <c r="Q115" s="260"/>
    </row>
    <row r="116" spans="4:17" s="178" customFormat="1" ht="12.75">
      <c r="D116" s="25"/>
      <c r="E116" s="25"/>
      <c r="L116" s="260"/>
      <c r="M116" s="260"/>
      <c r="N116" s="260"/>
      <c r="O116" s="260"/>
      <c r="P116" s="260"/>
      <c r="Q116" s="260"/>
    </row>
    <row r="117" spans="4:17" s="178" customFormat="1" ht="12.75">
      <c r="D117" s="25"/>
      <c r="E117" s="25"/>
      <c r="L117" s="260"/>
      <c r="M117" s="260"/>
      <c r="N117" s="260"/>
      <c r="O117" s="260"/>
      <c r="P117" s="260"/>
      <c r="Q117" s="260"/>
    </row>
    <row r="118" spans="4:17" s="178" customFormat="1" ht="12.75">
      <c r="D118" s="25"/>
      <c r="E118" s="25"/>
      <c r="L118" s="260"/>
      <c r="M118" s="260"/>
      <c r="N118" s="260"/>
      <c r="O118" s="260"/>
      <c r="P118" s="260"/>
      <c r="Q118" s="260"/>
    </row>
  </sheetData>
  <sheetProtection/>
  <mergeCells count="12">
    <mergeCell ref="B65:C65"/>
    <mergeCell ref="B33:C33"/>
    <mergeCell ref="B41:C41"/>
    <mergeCell ref="B51:C51"/>
    <mergeCell ref="B56:C56"/>
    <mergeCell ref="B63:C63"/>
    <mergeCell ref="B1:I1"/>
    <mergeCell ref="B5:C5"/>
    <mergeCell ref="B13:C13"/>
    <mergeCell ref="L2:Q2"/>
    <mergeCell ref="B31:C31"/>
    <mergeCell ref="B61:C61"/>
  </mergeCells>
  <conditionalFormatting sqref="E13:J13 L13:Q13 F65:J65 L57:Q57 E57:J57 E38:J38 L38:Q38 L16:Q26 E16:J26 E41:J47 L41:Q47 E30:J36 L30:Q36 L50:Q52 E50:J52 E62:J64 L62:Q65">
    <cfRule type="cellIs" priority="30" dxfId="0" operator="equal" stopIfTrue="1">
      <formula>0</formula>
    </cfRule>
  </conditionalFormatting>
  <conditionalFormatting sqref="L56:Q56 E53:J53 E55:J56">
    <cfRule type="cellIs" priority="27" dxfId="0" operator="equal" stopIfTrue="1">
      <formula>0</formula>
    </cfRule>
  </conditionalFormatting>
  <conditionalFormatting sqref="L8:Q8 E8:J8">
    <cfRule type="cellIs" priority="26" dxfId="0" operator="equal" stopIfTrue="1">
      <formula>0</formula>
    </cfRule>
  </conditionalFormatting>
  <conditionalFormatting sqref="L9:Q9 E9:J9">
    <cfRule type="cellIs" priority="25" dxfId="0" operator="equal" stopIfTrue="1">
      <formula>0</formula>
    </cfRule>
  </conditionalFormatting>
  <conditionalFormatting sqref="L10:Q10 E10:J10">
    <cfRule type="cellIs" priority="24" dxfId="0" operator="equal" stopIfTrue="1">
      <formula>0</formula>
    </cfRule>
  </conditionalFormatting>
  <conditionalFormatting sqref="E48:J48 N48:Q48">
    <cfRule type="cellIs" priority="23" dxfId="0" operator="equal" stopIfTrue="1">
      <formula>0</formula>
    </cfRule>
  </conditionalFormatting>
  <conditionalFormatting sqref="L48:M48">
    <cfRule type="cellIs" priority="22" dxfId="0" operator="equal" stopIfTrue="1">
      <formula>0</formula>
    </cfRule>
  </conditionalFormatting>
  <conditionalFormatting sqref="L11:Q11 E11:J11">
    <cfRule type="cellIs" priority="21" dxfId="0" operator="equal" stopIfTrue="1">
      <formula>0</formula>
    </cfRule>
  </conditionalFormatting>
  <conditionalFormatting sqref="E54:J54 Q54">
    <cfRule type="cellIs" priority="20" dxfId="0" operator="equal" stopIfTrue="1">
      <formula>0</formula>
    </cfRule>
  </conditionalFormatting>
  <conditionalFormatting sqref="L54">
    <cfRule type="cellIs" priority="19" dxfId="0" operator="equal" stopIfTrue="1">
      <formula>0</formula>
    </cfRule>
  </conditionalFormatting>
  <conditionalFormatting sqref="E37:J37 L37:Q37">
    <cfRule type="cellIs" priority="18" dxfId="0" operator="equal" stopIfTrue="1">
      <formula>0</formula>
    </cfRule>
  </conditionalFormatting>
  <conditionalFormatting sqref="L39:Q39 E39:J39">
    <cfRule type="cellIs" priority="17" dxfId="0" operator="equal" stopIfTrue="1">
      <formula>0</formula>
    </cfRule>
  </conditionalFormatting>
  <conditionalFormatting sqref="L27:Q27 E27 H27:J27">
    <cfRule type="cellIs" priority="12" dxfId="0" operator="equal" stopIfTrue="1">
      <formula>0</formula>
    </cfRule>
  </conditionalFormatting>
  <conditionalFormatting sqref="L28:Q28 E28 G28:J28">
    <cfRule type="cellIs" priority="11" dxfId="0" operator="equal" stopIfTrue="1">
      <formula>0</formula>
    </cfRule>
  </conditionalFormatting>
  <conditionalFormatting sqref="G27">
    <cfRule type="cellIs" priority="10" dxfId="0" operator="equal" stopIfTrue="1">
      <formula>0</formula>
    </cfRule>
  </conditionalFormatting>
  <conditionalFormatting sqref="F28">
    <cfRule type="cellIs" priority="9" dxfId="0" operator="equal" stopIfTrue="1">
      <formula>0</formula>
    </cfRule>
  </conditionalFormatting>
  <conditionalFormatting sqref="F27">
    <cfRule type="cellIs" priority="8" dxfId="0" operator="equal" stopIfTrue="1">
      <formula>0</formula>
    </cfRule>
  </conditionalFormatting>
  <conditionalFormatting sqref="E49:J49 N49:Q49">
    <cfRule type="cellIs" priority="7" dxfId="0" operator="equal" stopIfTrue="1">
      <formula>0</formula>
    </cfRule>
  </conditionalFormatting>
  <conditionalFormatting sqref="L49:M49">
    <cfRule type="cellIs" priority="6" dxfId="0" operator="equal" stopIfTrue="1">
      <formula>0</formula>
    </cfRule>
  </conditionalFormatting>
  <conditionalFormatting sqref="Q59 E58:J58 E59 H59:J59 L61:Q61 E60:J61">
    <cfRule type="cellIs" priority="5" dxfId="0" operator="equal" stopIfTrue="1">
      <formula>0</formula>
    </cfRule>
  </conditionalFormatting>
  <conditionalFormatting sqref="F59">
    <cfRule type="cellIs" priority="4" dxfId="0" operator="equal" stopIfTrue="1">
      <formula>0</formula>
    </cfRule>
  </conditionalFormatting>
  <conditionalFormatting sqref="G59">
    <cfRule type="cellIs" priority="3" dxfId="0" operator="equal" stopIfTrue="1">
      <formula>0</formula>
    </cfRule>
  </conditionalFormatting>
  <conditionalFormatting sqref="L29:Q29 E29 G29:J29">
    <cfRule type="cellIs" priority="2" dxfId="0" operator="equal" stopIfTrue="1">
      <formula>0</formula>
    </cfRule>
  </conditionalFormatting>
  <conditionalFormatting sqref="F2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3"/>
  <headerFooter alignWithMargins="0">
    <oddHeader>&amp;C&amp;16Detailed General Fund Budget Proposals 2014-18&amp;R&amp;16Appendix 3</oddHeader>
    <oddFooter>&amp;CPage &amp;P</oddFooter>
  </headerFooter>
  <legacyDrawing r:id="rId2"/>
</worksheet>
</file>

<file path=xl/worksheets/sheet18.xml><?xml version="1.0" encoding="utf-8"?>
<worksheet xmlns="http://schemas.openxmlformats.org/spreadsheetml/2006/main" xmlns:r="http://schemas.openxmlformats.org/officeDocument/2006/relationships">
  <sheetPr>
    <tabColor theme="5" tint="-0.24997000396251678"/>
  </sheetPr>
  <dimension ref="A1:Q70"/>
  <sheetViews>
    <sheetView zoomScalePageLayoutView="0" workbookViewId="0" topLeftCell="A16">
      <selection activeCell="B24" sqref="B24:C24"/>
    </sheetView>
  </sheetViews>
  <sheetFormatPr defaultColWidth="9.140625" defaultRowHeight="12.75"/>
  <cols>
    <col min="1" max="1" width="3.28125" style="1" customWidth="1"/>
    <col min="2" max="2" width="18.57421875" style="1" bestFit="1" customWidth="1"/>
    <col min="3" max="3" width="75.7109375" style="1" customWidth="1"/>
    <col min="4" max="4" width="4.00390625" style="8" customWidth="1"/>
    <col min="5" max="5" width="9.00390625" style="26" customWidth="1"/>
    <col min="6" max="6" width="10.28125" style="1" customWidth="1"/>
    <col min="7" max="7" width="9.8515625" style="1" customWidth="1"/>
    <col min="8" max="8" width="10.421875" style="1" customWidth="1"/>
    <col min="9" max="9" width="13.7109375" style="1" bestFit="1" customWidth="1"/>
    <col min="10" max="10" width="13.7109375" style="1" hidden="1" customWidth="1"/>
    <col min="11" max="11" width="1.8515625" style="1" customWidth="1"/>
    <col min="12" max="12" width="7.8515625" style="1" customWidth="1"/>
    <col min="13" max="15" width="5.7109375" style="1" bestFit="1" customWidth="1"/>
    <col min="16" max="16" width="5.7109375" style="1" hidden="1" customWidth="1"/>
    <col min="17" max="17" width="5.7109375" style="1" bestFit="1" customWidth="1"/>
    <col min="18" max="18" width="2.7109375" style="1" customWidth="1"/>
    <col min="19" max="16384" width="9.140625" style="1" customWidth="1"/>
  </cols>
  <sheetData>
    <row r="1" spans="2:10" ht="31.5" customHeight="1">
      <c r="B1" s="294" t="s">
        <v>235</v>
      </c>
      <c r="C1" s="294"/>
      <c r="D1" s="294"/>
      <c r="E1" s="294"/>
      <c r="F1" s="294"/>
      <c r="G1" s="294"/>
      <c r="H1" s="294"/>
      <c r="I1" s="294"/>
      <c r="J1" s="39"/>
    </row>
    <row r="2" spans="1:17" s="178" customFormat="1" ht="22.5" customHeight="1">
      <c r="A2" s="207"/>
      <c r="C2" s="2" t="s">
        <v>13</v>
      </c>
      <c r="D2" s="7"/>
      <c r="E2" s="25"/>
      <c r="F2" s="13" t="s">
        <v>34</v>
      </c>
      <c r="G2" s="13" t="s">
        <v>31</v>
      </c>
      <c r="H2" s="13" t="s">
        <v>32</v>
      </c>
      <c r="I2" s="13" t="s">
        <v>147</v>
      </c>
      <c r="J2" s="13" t="s">
        <v>147</v>
      </c>
      <c r="L2" s="292" t="s">
        <v>111</v>
      </c>
      <c r="M2" s="292"/>
      <c r="N2" s="292"/>
      <c r="O2" s="292"/>
      <c r="P2" s="292"/>
      <c r="Q2" s="292"/>
    </row>
    <row r="3" spans="3:17" s="178" customFormat="1" ht="39" customHeight="1">
      <c r="C3" s="2"/>
      <c r="D3" s="7"/>
      <c r="E3" s="9" t="s">
        <v>33</v>
      </c>
      <c r="F3" s="13" t="s">
        <v>14</v>
      </c>
      <c r="G3" s="13" t="s">
        <v>14</v>
      </c>
      <c r="H3" s="13" t="s">
        <v>14</v>
      </c>
      <c r="I3" s="13" t="s">
        <v>14</v>
      </c>
      <c r="J3" s="13" t="s">
        <v>14</v>
      </c>
      <c r="L3" s="34" t="s">
        <v>34</v>
      </c>
      <c r="M3" s="34" t="s">
        <v>31</v>
      </c>
      <c r="N3" s="34" t="s">
        <v>32</v>
      </c>
      <c r="O3" s="34" t="s">
        <v>147</v>
      </c>
      <c r="P3" s="34" t="s">
        <v>147</v>
      </c>
      <c r="Q3" s="34" t="s">
        <v>15</v>
      </c>
    </row>
    <row r="4" spans="2:17" s="178" customFormat="1" ht="12.75">
      <c r="B4" s="296"/>
      <c r="C4" s="296"/>
      <c r="D4" s="129"/>
      <c r="E4" s="149"/>
      <c r="F4" s="130"/>
      <c r="G4" s="130"/>
      <c r="H4" s="130"/>
      <c r="I4" s="130"/>
      <c r="J4" s="130"/>
      <c r="L4" s="262"/>
      <c r="M4" s="262"/>
      <c r="N4" s="262"/>
      <c r="O4" s="262"/>
      <c r="P4" s="262"/>
      <c r="Q4" s="262"/>
    </row>
    <row r="5" spans="2:17" s="178" customFormat="1" ht="12.75" hidden="1">
      <c r="B5" s="204"/>
      <c r="C5" s="206" t="s">
        <v>1</v>
      </c>
      <c r="D5" s="129"/>
      <c r="E5" s="149"/>
      <c r="F5" s="128">
        <v>5937</v>
      </c>
      <c r="G5" s="128">
        <f>F46</f>
        <v>5460</v>
      </c>
      <c r="H5" s="128">
        <f>G46</f>
        <v>5089</v>
      </c>
      <c r="I5" s="128">
        <f>H46</f>
        <v>5006</v>
      </c>
      <c r="J5" s="130"/>
      <c r="L5" s="262"/>
      <c r="M5" s="262"/>
      <c r="N5" s="262"/>
      <c r="O5" s="262"/>
      <c r="P5" s="262"/>
      <c r="Q5" s="262"/>
    </row>
    <row r="6" spans="4:17" s="178" customFormat="1" ht="11.25" customHeight="1" hidden="1">
      <c r="D6" s="174"/>
      <c r="E6" s="161"/>
      <c r="F6" s="209"/>
      <c r="G6" s="209"/>
      <c r="H6" s="209"/>
      <c r="I6" s="209"/>
      <c r="J6" s="209"/>
      <c r="L6" s="262"/>
      <c r="M6" s="262"/>
      <c r="N6" s="262"/>
      <c r="O6" s="262"/>
      <c r="P6" s="262"/>
      <c r="Q6" s="262"/>
    </row>
    <row r="7" spans="2:17" s="178" customFormat="1" ht="12.75">
      <c r="B7" s="123" t="s">
        <v>16</v>
      </c>
      <c r="D7" s="174"/>
      <c r="E7" s="161"/>
      <c r="F7" s="209"/>
      <c r="G7" s="209"/>
      <c r="H7" s="209"/>
      <c r="I7" s="209"/>
      <c r="J7" s="209"/>
      <c r="L7" s="263"/>
      <c r="M7" s="263"/>
      <c r="N7" s="263"/>
      <c r="O7" s="263"/>
      <c r="P7" s="263"/>
      <c r="Q7" s="263"/>
    </row>
    <row r="8" spans="1:17" s="178" customFormat="1" ht="12.75">
      <c r="A8" s="178">
        <v>1</v>
      </c>
      <c r="B8" s="138" t="s">
        <v>87</v>
      </c>
      <c r="C8" s="196" t="s">
        <v>88</v>
      </c>
      <c r="D8" s="175"/>
      <c r="E8" s="162" t="s">
        <v>39</v>
      </c>
      <c r="F8" s="211">
        <v>-5</v>
      </c>
      <c r="G8" s="211">
        <v>-5</v>
      </c>
      <c r="H8" s="211">
        <v>-5</v>
      </c>
      <c r="I8" s="211"/>
      <c r="J8" s="211">
        <v>-5</v>
      </c>
      <c r="L8" s="212"/>
      <c r="M8" s="212"/>
      <c r="N8" s="212"/>
      <c r="O8" s="212"/>
      <c r="P8" s="212"/>
      <c r="Q8" s="212">
        <f aca="true" t="shared" si="0" ref="Q8:Q16">+SUM(L8:O8)</f>
        <v>0</v>
      </c>
    </row>
    <row r="9" spans="1:17" s="178" customFormat="1" ht="12.75">
      <c r="A9" s="178">
        <f aca="true" t="shared" si="1" ref="A9:A15">+A8+1</f>
        <v>2</v>
      </c>
      <c r="B9" s="173" t="s">
        <v>89</v>
      </c>
      <c r="C9" s="172" t="s">
        <v>70</v>
      </c>
      <c r="D9" s="175"/>
      <c r="E9" s="162" t="s">
        <v>36</v>
      </c>
      <c r="F9" s="181">
        <v>-4</v>
      </c>
      <c r="G9" s="181"/>
      <c r="H9" s="181">
        <v>-3</v>
      </c>
      <c r="I9" s="181"/>
      <c r="J9" s="211">
        <v>-3</v>
      </c>
      <c r="L9" s="180"/>
      <c r="M9" s="180"/>
      <c r="N9" s="180"/>
      <c r="O9" s="180"/>
      <c r="P9" s="180"/>
      <c r="Q9" s="180">
        <f t="shared" si="0"/>
        <v>0</v>
      </c>
    </row>
    <row r="10" spans="1:17" s="178" customFormat="1" ht="12.75">
      <c r="A10" s="178">
        <f t="shared" si="1"/>
        <v>3</v>
      </c>
      <c r="B10" s="173" t="s">
        <v>87</v>
      </c>
      <c r="C10" s="172" t="s">
        <v>144</v>
      </c>
      <c r="D10" s="175"/>
      <c r="E10" s="162" t="s">
        <v>38</v>
      </c>
      <c r="F10" s="181"/>
      <c r="G10" s="181">
        <v>-30</v>
      </c>
      <c r="H10" s="181"/>
      <c r="I10" s="181"/>
      <c r="J10" s="211"/>
      <c r="L10" s="180"/>
      <c r="M10" s="180"/>
      <c r="N10" s="180"/>
      <c r="O10" s="180"/>
      <c r="P10" s="180"/>
      <c r="Q10" s="180">
        <f t="shared" si="0"/>
        <v>0</v>
      </c>
    </row>
    <row r="11" spans="1:17" s="178" customFormat="1" ht="12.75">
      <c r="A11" s="178">
        <f t="shared" si="1"/>
        <v>4</v>
      </c>
      <c r="B11" s="173" t="s">
        <v>177</v>
      </c>
      <c r="C11" s="172" t="s">
        <v>262</v>
      </c>
      <c r="D11" s="175"/>
      <c r="E11" s="162" t="s">
        <v>36</v>
      </c>
      <c r="F11" s="181">
        <v>-10</v>
      </c>
      <c r="G11" s="181"/>
      <c r="H11" s="181"/>
      <c r="I11" s="181"/>
      <c r="J11" s="211">
        <v>-5</v>
      </c>
      <c r="L11" s="180"/>
      <c r="M11" s="180"/>
      <c r="N11" s="180"/>
      <c r="O11" s="180"/>
      <c r="P11" s="180"/>
      <c r="Q11" s="180">
        <f t="shared" si="0"/>
        <v>0</v>
      </c>
    </row>
    <row r="12" spans="1:17" s="178" customFormat="1" ht="12.75">
      <c r="A12" s="178">
        <f t="shared" si="1"/>
        <v>5</v>
      </c>
      <c r="B12" s="173" t="s">
        <v>87</v>
      </c>
      <c r="C12" s="172" t="s">
        <v>91</v>
      </c>
      <c r="D12" s="175"/>
      <c r="E12" s="162" t="s">
        <v>39</v>
      </c>
      <c r="F12" s="181">
        <v>-15</v>
      </c>
      <c r="G12" s="181">
        <v>-17</v>
      </c>
      <c r="H12" s="181">
        <v>-18</v>
      </c>
      <c r="I12" s="181"/>
      <c r="J12" s="211">
        <v>-25</v>
      </c>
      <c r="L12" s="180"/>
      <c r="M12" s="180"/>
      <c r="N12" s="180"/>
      <c r="O12" s="180"/>
      <c r="P12" s="180"/>
      <c r="Q12" s="180">
        <f t="shared" si="0"/>
        <v>0</v>
      </c>
    </row>
    <row r="13" spans="1:17" s="178" customFormat="1" ht="25.5">
      <c r="A13" s="178">
        <f t="shared" si="1"/>
        <v>6</v>
      </c>
      <c r="B13" s="138" t="s">
        <v>87</v>
      </c>
      <c r="C13" s="196" t="s">
        <v>92</v>
      </c>
      <c r="D13" s="175"/>
      <c r="E13" s="162" t="s">
        <v>36</v>
      </c>
      <c r="F13" s="211">
        <v>-10</v>
      </c>
      <c r="G13" s="211"/>
      <c r="H13" s="211">
        <v>-5</v>
      </c>
      <c r="I13" s="211"/>
      <c r="J13" s="211">
        <v>-20</v>
      </c>
      <c r="L13" s="212"/>
      <c r="M13" s="212"/>
      <c r="N13" s="212"/>
      <c r="O13" s="212"/>
      <c r="P13" s="212"/>
      <c r="Q13" s="212">
        <f t="shared" si="0"/>
        <v>0</v>
      </c>
    </row>
    <row r="14" spans="1:17" s="178" customFormat="1" ht="25.5">
      <c r="A14" s="178">
        <f t="shared" si="1"/>
        <v>7</v>
      </c>
      <c r="B14" s="138" t="s">
        <v>87</v>
      </c>
      <c r="C14" s="196" t="s">
        <v>93</v>
      </c>
      <c r="D14" s="175"/>
      <c r="E14" s="162" t="s">
        <v>39</v>
      </c>
      <c r="F14" s="211">
        <v>-10</v>
      </c>
      <c r="G14" s="211"/>
      <c r="H14" s="211">
        <v>-10</v>
      </c>
      <c r="I14" s="211"/>
      <c r="J14" s="211">
        <v>-20</v>
      </c>
      <c r="L14" s="212"/>
      <c r="M14" s="212"/>
      <c r="N14" s="212"/>
      <c r="O14" s="212"/>
      <c r="P14" s="212"/>
      <c r="Q14" s="212">
        <f t="shared" si="0"/>
        <v>0</v>
      </c>
    </row>
    <row r="15" spans="1:17" s="178" customFormat="1" ht="12.75">
      <c r="A15" s="178">
        <f t="shared" si="1"/>
        <v>8</v>
      </c>
      <c r="B15" s="138" t="s">
        <v>87</v>
      </c>
      <c r="C15" s="196" t="s">
        <v>71</v>
      </c>
      <c r="D15" s="175"/>
      <c r="E15" s="162" t="s">
        <v>39</v>
      </c>
      <c r="F15" s="211">
        <v>-6</v>
      </c>
      <c r="G15" s="211"/>
      <c r="H15" s="211"/>
      <c r="I15" s="211"/>
      <c r="J15" s="211"/>
      <c r="L15" s="212"/>
      <c r="M15" s="212"/>
      <c r="N15" s="212"/>
      <c r="O15" s="212"/>
      <c r="P15" s="212"/>
      <c r="Q15" s="212">
        <f t="shared" si="0"/>
        <v>0</v>
      </c>
    </row>
    <row r="16" spans="1:17" s="178" customFormat="1" ht="12.75">
      <c r="A16" s="178">
        <v>9</v>
      </c>
      <c r="B16" s="138" t="s">
        <v>94</v>
      </c>
      <c r="C16" s="196" t="s">
        <v>227</v>
      </c>
      <c r="D16" s="175"/>
      <c r="E16" s="162" t="s">
        <v>39</v>
      </c>
      <c r="F16" s="264"/>
      <c r="G16" s="211">
        <v>-10</v>
      </c>
      <c r="H16" s="211"/>
      <c r="I16" s="211"/>
      <c r="J16" s="211">
        <v>-30</v>
      </c>
      <c r="L16" s="212"/>
      <c r="M16" s="212"/>
      <c r="N16" s="212"/>
      <c r="O16" s="212"/>
      <c r="P16" s="212"/>
      <c r="Q16" s="212">
        <f t="shared" si="0"/>
        <v>0</v>
      </c>
    </row>
    <row r="17" spans="2:17" s="174" customFormat="1" ht="12.75">
      <c r="B17" s="213"/>
      <c r="C17" s="214"/>
      <c r="D17" s="175"/>
      <c r="E17" s="163"/>
      <c r="F17" s="215"/>
      <c r="G17" s="215"/>
      <c r="H17" s="215"/>
      <c r="I17" s="215"/>
      <c r="J17" s="215"/>
      <c r="L17" s="216"/>
      <c r="M17" s="216"/>
      <c r="N17" s="216"/>
      <c r="O17" s="216"/>
      <c r="P17" s="216"/>
      <c r="Q17" s="216"/>
    </row>
    <row r="18" spans="2:17" s="174" customFormat="1" ht="13.5" thickBot="1">
      <c r="B18" s="293" t="s">
        <v>20</v>
      </c>
      <c r="C18" s="293"/>
      <c r="D18" s="202"/>
      <c r="E18" s="163"/>
      <c r="F18" s="135">
        <f>SUM(F8:F17)</f>
        <v>-60</v>
      </c>
      <c r="G18" s="135">
        <f>SUM(G8:G17)</f>
        <v>-62</v>
      </c>
      <c r="H18" s="135">
        <f>SUM(H8:H17)</f>
        <v>-41</v>
      </c>
      <c r="I18" s="135">
        <f>SUM(I8:I17)</f>
        <v>0</v>
      </c>
      <c r="J18" s="135">
        <f>SUM(J8:J17)</f>
        <v>-108</v>
      </c>
      <c r="L18" s="136">
        <f aca="true" t="shared" si="2" ref="L18:Q18">+SUM(L8:L15)</f>
        <v>0</v>
      </c>
      <c r="M18" s="136">
        <f t="shared" si="2"/>
        <v>0</v>
      </c>
      <c r="N18" s="136">
        <f t="shared" si="2"/>
        <v>0</v>
      </c>
      <c r="O18" s="136">
        <f t="shared" si="2"/>
        <v>0</v>
      </c>
      <c r="P18" s="136">
        <f t="shared" si="2"/>
        <v>0</v>
      </c>
      <c r="Q18" s="136">
        <f t="shared" si="2"/>
        <v>0</v>
      </c>
    </row>
    <row r="19" spans="2:17" s="174" customFormat="1" ht="12.75">
      <c r="B19" s="202"/>
      <c r="C19" s="202"/>
      <c r="D19" s="202"/>
      <c r="E19" s="163"/>
      <c r="F19" s="130"/>
      <c r="G19" s="130"/>
      <c r="H19" s="130"/>
      <c r="I19" s="130"/>
      <c r="J19" s="130"/>
      <c r="L19" s="219"/>
      <c r="M19" s="219"/>
      <c r="N19" s="219"/>
      <c r="O19" s="219"/>
      <c r="P19" s="219"/>
      <c r="Q19" s="219"/>
    </row>
    <row r="20" spans="2:17" s="174" customFormat="1" ht="12.75">
      <c r="B20" s="293" t="s">
        <v>21</v>
      </c>
      <c r="C20" s="293"/>
      <c r="D20" s="202"/>
      <c r="E20" s="163"/>
      <c r="F20" s="218"/>
      <c r="G20" s="218"/>
      <c r="H20" s="218"/>
      <c r="I20" s="218"/>
      <c r="J20" s="218"/>
      <c r="L20" s="219"/>
      <c r="M20" s="219"/>
      <c r="N20" s="219"/>
      <c r="O20" s="219"/>
      <c r="P20" s="219"/>
      <c r="Q20" s="219"/>
    </row>
    <row r="21" spans="1:17" s="178" customFormat="1" ht="12.75">
      <c r="A21" s="178">
        <f>+A16+1</f>
        <v>10</v>
      </c>
      <c r="B21" s="138" t="s">
        <v>87</v>
      </c>
      <c r="C21" s="196" t="s">
        <v>129</v>
      </c>
      <c r="D21" s="175"/>
      <c r="E21" s="162" t="s">
        <v>39</v>
      </c>
      <c r="F21" s="211">
        <v>-30</v>
      </c>
      <c r="G21" s="211"/>
      <c r="H21" s="211"/>
      <c r="I21" s="211"/>
      <c r="J21" s="211"/>
      <c r="L21" s="212"/>
      <c r="M21" s="212"/>
      <c r="N21" s="212"/>
      <c r="O21" s="212"/>
      <c r="P21" s="212"/>
      <c r="Q21" s="212">
        <f>+SUM(L21:O21)</f>
        <v>0</v>
      </c>
    </row>
    <row r="22" spans="1:17" s="178" customFormat="1" ht="25.5">
      <c r="A22" s="156">
        <v>11</v>
      </c>
      <c r="B22" s="173" t="s">
        <v>75</v>
      </c>
      <c r="C22" s="172" t="s">
        <v>314</v>
      </c>
      <c r="D22" s="210"/>
      <c r="E22" s="162" t="s">
        <v>36</v>
      </c>
      <c r="F22" s="181">
        <v>-110</v>
      </c>
      <c r="G22" s="181"/>
      <c r="H22" s="181"/>
      <c r="I22" s="181"/>
      <c r="J22" s="211">
        <v>2</v>
      </c>
      <c r="L22" s="180"/>
      <c r="M22" s="180"/>
      <c r="N22" s="180"/>
      <c r="O22" s="180"/>
      <c r="P22" s="180"/>
      <c r="Q22" s="180">
        <f>+SUM(L22:O22)</f>
        <v>0</v>
      </c>
    </row>
    <row r="23" spans="2:17" s="174" customFormat="1" ht="12.75">
      <c r="B23" s="213"/>
      <c r="C23" s="214"/>
      <c r="D23" s="175"/>
      <c r="E23" s="163"/>
      <c r="F23" s="227"/>
      <c r="G23" s="227"/>
      <c r="H23" s="227"/>
      <c r="I23" s="227"/>
      <c r="J23" s="227"/>
      <c r="L23" s="219"/>
      <c r="M23" s="219"/>
      <c r="N23" s="219"/>
      <c r="O23" s="219"/>
      <c r="P23" s="219"/>
      <c r="Q23" s="219"/>
    </row>
    <row r="24" spans="2:17" s="174" customFormat="1" ht="13.5" thickBot="1">
      <c r="B24" s="293" t="s">
        <v>22</v>
      </c>
      <c r="C24" s="293"/>
      <c r="D24" s="202"/>
      <c r="E24" s="163"/>
      <c r="F24" s="135">
        <f>SUM(F21:F23)</f>
        <v>-140</v>
      </c>
      <c r="G24" s="135">
        <f>SUM(G21:G23)</f>
        <v>0</v>
      </c>
      <c r="H24" s="135">
        <f>SUM(H21:H23)</f>
        <v>0</v>
      </c>
      <c r="I24" s="135">
        <f>SUM(I21:I23)</f>
        <v>0</v>
      </c>
      <c r="J24" s="135">
        <f>SUM(J21:J23)</f>
        <v>2</v>
      </c>
      <c r="L24" s="136">
        <f aca="true" t="shared" si="3" ref="L24:Q24">+SUM(L21:L21)</f>
        <v>0</v>
      </c>
      <c r="M24" s="136">
        <f t="shared" si="3"/>
        <v>0</v>
      </c>
      <c r="N24" s="136">
        <f t="shared" si="3"/>
        <v>0</v>
      </c>
      <c r="O24" s="136">
        <f t="shared" si="3"/>
        <v>0</v>
      </c>
      <c r="P24" s="136">
        <f t="shared" si="3"/>
        <v>0</v>
      </c>
      <c r="Q24" s="136">
        <f t="shared" si="3"/>
        <v>0</v>
      </c>
    </row>
    <row r="25" spans="2:17" s="174" customFormat="1" ht="12.75">
      <c r="B25" s="202"/>
      <c r="C25" s="202"/>
      <c r="D25" s="202"/>
      <c r="E25" s="163"/>
      <c r="F25" s="130"/>
      <c r="G25" s="130"/>
      <c r="H25" s="130"/>
      <c r="I25" s="130"/>
      <c r="J25" s="130"/>
      <c r="L25" s="219"/>
      <c r="M25" s="219"/>
      <c r="N25" s="219"/>
      <c r="O25" s="219"/>
      <c r="P25" s="219"/>
      <c r="Q25" s="219"/>
    </row>
    <row r="26" spans="2:17" s="174" customFormat="1" ht="12.75">
      <c r="B26" s="293" t="s">
        <v>23</v>
      </c>
      <c r="C26" s="293"/>
      <c r="D26" s="202"/>
      <c r="E26" s="163"/>
      <c r="F26" s="218"/>
      <c r="G26" s="218"/>
      <c r="H26" s="218"/>
      <c r="I26" s="218"/>
      <c r="J26" s="218"/>
      <c r="L26" s="219"/>
      <c r="M26" s="219"/>
      <c r="N26" s="219"/>
      <c r="O26" s="219"/>
      <c r="P26" s="219"/>
      <c r="Q26" s="219"/>
    </row>
    <row r="27" spans="1:17" s="178" customFormat="1" ht="25.5">
      <c r="A27" s="178">
        <v>12</v>
      </c>
      <c r="B27" s="138" t="s">
        <v>94</v>
      </c>
      <c r="C27" s="196" t="s">
        <v>95</v>
      </c>
      <c r="D27" s="175"/>
      <c r="E27" s="162" t="s">
        <v>36</v>
      </c>
      <c r="F27" s="265">
        <v>36</v>
      </c>
      <c r="G27" s="265"/>
      <c r="H27" s="265">
        <v>-13</v>
      </c>
      <c r="I27" s="265"/>
      <c r="J27" s="265">
        <v>62</v>
      </c>
      <c r="L27" s="212"/>
      <c r="M27" s="212"/>
      <c r="N27" s="212"/>
      <c r="O27" s="212"/>
      <c r="P27" s="212"/>
      <c r="Q27" s="212">
        <f aca="true" t="shared" si="4" ref="Q27:Q34">+SUM(L27:O27)</f>
        <v>0</v>
      </c>
    </row>
    <row r="28" spans="1:17" s="178" customFormat="1" ht="12.75">
      <c r="A28" s="178">
        <v>13</v>
      </c>
      <c r="B28" s="138" t="s">
        <v>87</v>
      </c>
      <c r="C28" s="196" t="s">
        <v>96</v>
      </c>
      <c r="D28" s="175"/>
      <c r="E28" s="162" t="s">
        <v>39</v>
      </c>
      <c r="F28" s="211"/>
      <c r="G28" s="211"/>
      <c r="H28" s="211">
        <v>-13</v>
      </c>
      <c r="I28" s="211"/>
      <c r="J28" s="211">
        <v>-27</v>
      </c>
      <c r="L28" s="212"/>
      <c r="M28" s="212"/>
      <c r="N28" s="212"/>
      <c r="O28" s="212"/>
      <c r="P28" s="212"/>
      <c r="Q28" s="212">
        <f t="shared" si="4"/>
        <v>0</v>
      </c>
    </row>
    <row r="29" spans="1:17" s="178" customFormat="1" ht="12.75">
      <c r="A29" s="178">
        <v>14</v>
      </c>
      <c r="B29" s="138" t="s">
        <v>87</v>
      </c>
      <c r="C29" s="196" t="s">
        <v>97</v>
      </c>
      <c r="D29" s="175"/>
      <c r="E29" s="162" t="s">
        <v>36</v>
      </c>
      <c r="F29" s="211"/>
      <c r="G29" s="211"/>
      <c r="H29" s="211">
        <v>-8</v>
      </c>
      <c r="I29" s="211"/>
      <c r="J29" s="211"/>
      <c r="L29" s="212"/>
      <c r="M29" s="212"/>
      <c r="N29" s="212"/>
      <c r="O29" s="212"/>
      <c r="P29" s="212"/>
      <c r="Q29" s="212">
        <f t="shared" si="4"/>
        <v>0</v>
      </c>
    </row>
    <row r="30" spans="1:17" s="178" customFormat="1" ht="12.75">
      <c r="A30" s="178">
        <f>A29+1</f>
        <v>15</v>
      </c>
      <c r="B30" s="138" t="s">
        <v>87</v>
      </c>
      <c r="C30" s="196" t="s">
        <v>135</v>
      </c>
      <c r="D30" s="175"/>
      <c r="E30" s="162" t="s">
        <v>36</v>
      </c>
      <c r="F30" s="211"/>
      <c r="G30" s="211">
        <v>-10</v>
      </c>
      <c r="H30" s="211">
        <v>-10</v>
      </c>
      <c r="I30" s="211"/>
      <c r="J30" s="211"/>
      <c r="L30" s="212"/>
      <c r="M30" s="212"/>
      <c r="N30" s="212"/>
      <c r="O30" s="212"/>
      <c r="P30" s="212"/>
      <c r="Q30" s="212">
        <f t="shared" si="4"/>
        <v>0</v>
      </c>
    </row>
    <row r="31" spans="1:17" s="178" customFormat="1" ht="12.75">
      <c r="A31" s="178">
        <f>A30+1</f>
        <v>16</v>
      </c>
      <c r="B31" s="173" t="s">
        <v>94</v>
      </c>
      <c r="C31" s="172" t="s">
        <v>107</v>
      </c>
      <c r="D31" s="175"/>
      <c r="E31" s="162" t="s">
        <v>36</v>
      </c>
      <c r="F31" s="181"/>
      <c r="G31" s="181">
        <v>-300</v>
      </c>
      <c r="H31" s="181"/>
      <c r="I31" s="181"/>
      <c r="J31" s="211"/>
      <c r="L31" s="180"/>
      <c r="M31" s="180"/>
      <c r="N31" s="180"/>
      <c r="O31" s="180"/>
      <c r="P31" s="180"/>
      <c r="Q31" s="180">
        <f t="shared" si="4"/>
        <v>0</v>
      </c>
    </row>
    <row r="32" spans="1:17" s="178" customFormat="1" ht="38.25">
      <c r="A32" s="178">
        <v>17</v>
      </c>
      <c r="B32" s="138" t="s">
        <v>75</v>
      </c>
      <c r="C32" s="196" t="s">
        <v>225</v>
      </c>
      <c r="D32" s="210"/>
      <c r="E32" s="208" t="s">
        <v>36</v>
      </c>
      <c r="F32" s="211">
        <v>-10</v>
      </c>
      <c r="G32" s="211"/>
      <c r="H32" s="211"/>
      <c r="I32" s="211"/>
      <c r="J32" s="211"/>
      <c r="L32" s="212"/>
      <c r="M32" s="212"/>
      <c r="N32" s="212"/>
      <c r="O32" s="212"/>
      <c r="P32" s="212"/>
      <c r="Q32" s="212">
        <f t="shared" si="4"/>
        <v>0</v>
      </c>
    </row>
    <row r="33" spans="1:17" s="178" customFormat="1" ht="38.25">
      <c r="A33" s="178">
        <v>18</v>
      </c>
      <c r="B33" s="138" t="s">
        <v>75</v>
      </c>
      <c r="C33" s="196" t="s">
        <v>73</v>
      </c>
      <c r="D33" s="210"/>
      <c r="E33" s="164" t="s">
        <v>39</v>
      </c>
      <c r="F33" s="211">
        <v>-10</v>
      </c>
      <c r="G33" s="211"/>
      <c r="H33" s="211"/>
      <c r="I33" s="211"/>
      <c r="J33" s="211"/>
      <c r="L33" s="212"/>
      <c r="M33" s="212"/>
      <c r="N33" s="212"/>
      <c r="O33" s="212"/>
      <c r="P33" s="212"/>
      <c r="Q33" s="212">
        <f t="shared" si="4"/>
        <v>0</v>
      </c>
    </row>
    <row r="34" spans="1:17" s="178" customFormat="1" ht="12.75">
      <c r="A34" s="178">
        <v>19</v>
      </c>
      <c r="B34" s="138" t="s">
        <v>234</v>
      </c>
      <c r="C34" s="196" t="s">
        <v>224</v>
      </c>
      <c r="D34" s="210"/>
      <c r="E34" s="208" t="s">
        <v>36</v>
      </c>
      <c r="F34" s="211">
        <v>-5</v>
      </c>
      <c r="G34" s="211">
        <v>-5</v>
      </c>
      <c r="H34" s="211"/>
      <c r="I34" s="211"/>
      <c r="J34" s="211"/>
      <c r="L34" s="212"/>
      <c r="M34" s="212"/>
      <c r="N34" s="212"/>
      <c r="O34" s="212"/>
      <c r="P34" s="212"/>
      <c r="Q34" s="212">
        <f t="shared" si="4"/>
        <v>0</v>
      </c>
    </row>
    <row r="35" spans="1:17" s="178" customFormat="1" ht="12.75">
      <c r="A35" s="178">
        <v>20</v>
      </c>
      <c r="B35" s="138" t="s">
        <v>293</v>
      </c>
      <c r="C35" s="196" t="s">
        <v>297</v>
      </c>
      <c r="D35" s="210"/>
      <c r="E35" s="208" t="s">
        <v>36</v>
      </c>
      <c r="F35" s="211">
        <v>-300</v>
      </c>
      <c r="G35" s="211">
        <v>0</v>
      </c>
      <c r="H35" s="211">
        <v>0</v>
      </c>
      <c r="I35" s="211">
        <v>0</v>
      </c>
      <c r="J35" s="211"/>
      <c r="L35" s="212"/>
      <c r="M35" s="212"/>
      <c r="N35" s="212"/>
      <c r="O35" s="212"/>
      <c r="P35" s="212"/>
      <c r="Q35" s="212">
        <f>+SUM(L35:O35)</f>
        <v>0</v>
      </c>
    </row>
    <row r="36" spans="1:17" s="174" customFormat="1" ht="12.75">
      <c r="A36" s="178"/>
      <c r="B36" s="213"/>
      <c r="C36" s="214"/>
      <c r="D36" s="175"/>
      <c r="E36" s="163"/>
      <c r="F36" s="215"/>
      <c r="G36" s="215"/>
      <c r="H36" s="215"/>
      <c r="I36" s="215"/>
      <c r="J36" s="215"/>
      <c r="L36" s="219"/>
      <c r="M36" s="219"/>
      <c r="N36" s="219"/>
      <c r="O36" s="219"/>
      <c r="P36" s="219"/>
      <c r="Q36" s="219"/>
    </row>
    <row r="37" spans="2:17" s="174" customFormat="1" ht="13.5" thickBot="1">
      <c r="B37" s="293" t="s">
        <v>24</v>
      </c>
      <c r="C37" s="293"/>
      <c r="D37" s="202"/>
      <c r="E37" s="163"/>
      <c r="F37" s="135">
        <f>SUM(F27:F36)</f>
        <v>-289</v>
      </c>
      <c r="G37" s="135">
        <f>SUM(G27:G36)</f>
        <v>-315</v>
      </c>
      <c r="H37" s="135">
        <f>SUM(H27:H36)</f>
        <v>-44</v>
      </c>
      <c r="I37" s="135">
        <f>SUM(I27:I36)</f>
        <v>0</v>
      </c>
      <c r="J37" s="135">
        <f>SUM(J27:J36)</f>
        <v>35</v>
      </c>
      <c r="L37" s="136">
        <f aca="true" t="shared" si="5" ref="L37:Q37">+SUM(L27:L30)</f>
        <v>0</v>
      </c>
      <c r="M37" s="136">
        <f t="shared" si="5"/>
        <v>0</v>
      </c>
      <c r="N37" s="136">
        <f t="shared" si="5"/>
        <v>0</v>
      </c>
      <c r="O37" s="136">
        <f t="shared" si="5"/>
        <v>0</v>
      </c>
      <c r="P37" s="136">
        <f t="shared" si="5"/>
        <v>0</v>
      </c>
      <c r="Q37" s="136">
        <f t="shared" si="5"/>
        <v>0</v>
      </c>
    </row>
    <row r="38" spans="2:17" s="174" customFormat="1" ht="12.75">
      <c r="B38" s="202"/>
      <c r="C38" s="202"/>
      <c r="D38" s="202"/>
      <c r="E38" s="163"/>
      <c r="F38" s="130"/>
      <c r="G38" s="130"/>
      <c r="H38" s="130"/>
      <c r="I38" s="130"/>
      <c r="J38" s="130"/>
      <c r="L38" s="219"/>
      <c r="M38" s="219"/>
      <c r="N38" s="219"/>
      <c r="O38" s="219"/>
      <c r="P38" s="219"/>
      <c r="Q38" s="219"/>
    </row>
    <row r="39" spans="2:17" s="174" customFormat="1" ht="12.75">
      <c r="B39" s="293" t="s">
        <v>98</v>
      </c>
      <c r="C39" s="293"/>
      <c r="D39" s="202"/>
      <c r="E39" s="163"/>
      <c r="F39" s="218"/>
      <c r="G39" s="218"/>
      <c r="H39" s="218"/>
      <c r="I39" s="218"/>
      <c r="J39" s="218"/>
      <c r="L39" s="219"/>
      <c r="M39" s="219"/>
      <c r="N39" s="219"/>
      <c r="O39" s="219"/>
      <c r="P39" s="219"/>
      <c r="Q39" s="219"/>
    </row>
    <row r="40" spans="1:17" s="174" customFormat="1" ht="25.5">
      <c r="A40" s="174">
        <v>21</v>
      </c>
      <c r="B40" s="138" t="s">
        <v>94</v>
      </c>
      <c r="C40" s="138" t="s">
        <v>99</v>
      </c>
      <c r="D40" s="226"/>
      <c r="E40" s="163"/>
      <c r="F40" s="211">
        <v>12</v>
      </c>
      <c r="G40" s="211">
        <v>6</v>
      </c>
      <c r="H40" s="211">
        <v>2</v>
      </c>
      <c r="I40" s="211"/>
      <c r="J40" s="211">
        <v>28</v>
      </c>
      <c r="L40" s="212"/>
      <c r="M40" s="212"/>
      <c r="N40" s="212"/>
      <c r="O40" s="212"/>
      <c r="P40" s="212"/>
      <c r="Q40" s="212">
        <f>+SUM(L40:O40)</f>
        <v>0</v>
      </c>
    </row>
    <row r="41" spans="2:17" s="174" customFormat="1" ht="12.75">
      <c r="B41" s="213"/>
      <c r="C41" s="214"/>
      <c r="D41" s="175"/>
      <c r="E41" s="27"/>
      <c r="F41" s="215"/>
      <c r="G41" s="215"/>
      <c r="H41" s="215"/>
      <c r="I41" s="215"/>
      <c r="J41" s="215"/>
      <c r="L41" s="219"/>
      <c r="M41" s="219"/>
      <c r="N41" s="219"/>
      <c r="O41" s="219"/>
      <c r="P41" s="219"/>
      <c r="Q41" s="219"/>
    </row>
    <row r="42" spans="2:17" s="174" customFormat="1" ht="13.5" customHeight="1" thickBot="1">
      <c r="B42" s="293" t="s">
        <v>100</v>
      </c>
      <c r="C42" s="293"/>
      <c r="D42" s="4"/>
      <c r="E42" s="27"/>
      <c r="F42" s="5">
        <f>SUM(F40:F40)</f>
        <v>12</v>
      </c>
      <c r="G42" s="5">
        <f>SUM(G40:G40)</f>
        <v>6</v>
      </c>
      <c r="H42" s="5">
        <f>SUM(H40:H40)</f>
        <v>2</v>
      </c>
      <c r="I42" s="5">
        <f>SUM(I40:I40)</f>
        <v>0</v>
      </c>
      <c r="J42" s="5">
        <f>SUM(J40:J40)</f>
        <v>28</v>
      </c>
      <c r="L42" s="110">
        <f aca="true" t="shared" si="6" ref="L42:Q42">+L40</f>
        <v>0</v>
      </c>
      <c r="M42" s="110">
        <f t="shared" si="6"/>
        <v>0</v>
      </c>
      <c r="N42" s="110">
        <f t="shared" si="6"/>
        <v>0</v>
      </c>
      <c r="O42" s="110">
        <f t="shared" si="6"/>
        <v>0</v>
      </c>
      <c r="P42" s="110">
        <f t="shared" si="6"/>
        <v>0</v>
      </c>
      <c r="Q42" s="110">
        <f t="shared" si="6"/>
        <v>0</v>
      </c>
    </row>
    <row r="43" spans="2:17" s="174" customFormat="1" ht="12.75">
      <c r="B43" s="226"/>
      <c r="C43" s="175"/>
      <c r="D43" s="175"/>
      <c r="E43" s="27"/>
      <c r="F43" s="227"/>
      <c r="G43" s="227"/>
      <c r="H43" s="227"/>
      <c r="I43" s="227"/>
      <c r="J43" s="227"/>
      <c r="L43" s="219"/>
      <c r="M43" s="219"/>
      <c r="N43" s="219"/>
      <c r="O43" s="219"/>
      <c r="P43" s="219"/>
      <c r="Q43" s="219"/>
    </row>
    <row r="44" spans="2:17" s="178" customFormat="1" ht="13.5" thickBot="1">
      <c r="B44" s="293" t="s">
        <v>259</v>
      </c>
      <c r="C44" s="293"/>
      <c r="D44" s="4"/>
      <c r="E44" s="27"/>
      <c r="F44" s="5">
        <f>+F42+F37+F24+F18</f>
        <v>-477</v>
      </c>
      <c r="G44" s="5">
        <f>+G42+G37+G24+G18</f>
        <v>-371</v>
      </c>
      <c r="H44" s="5">
        <f>+H42+H37+H24+H18</f>
        <v>-83</v>
      </c>
      <c r="I44" s="5">
        <f>+I42+I37+I24+I18</f>
        <v>0</v>
      </c>
      <c r="J44" s="5" t="e">
        <f>+J42+J37+J24+J18+#REF!+#REF!</f>
        <v>#REF!</v>
      </c>
      <c r="L44" s="110">
        <f aca="true" t="shared" si="7" ref="L44:Q44">+L42+L37+L24+L18</f>
        <v>0</v>
      </c>
      <c r="M44" s="110">
        <f t="shared" si="7"/>
        <v>0</v>
      </c>
      <c r="N44" s="110">
        <f t="shared" si="7"/>
        <v>0</v>
      </c>
      <c r="O44" s="110">
        <f t="shared" si="7"/>
        <v>0</v>
      </c>
      <c r="P44" s="110">
        <f t="shared" si="7"/>
        <v>0</v>
      </c>
      <c r="Q44" s="110">
        <f t="shared" si="7"/>
        <v>0</v>
      </c>
    </row>
    <row r="45" spans="2:17" s="178" customFormat="1" ht="12.75">
      <c r="B45" s="4"/>
      <c r="C45" s="4"/>
      <c r="D45" s="4"/>
      <c r="E45" s="27"/>
      <c r="F45" s="14"/>
      <c r="G45" s="14"/>
      <c r="H45" s="14"/>
      <c r="I45" s="14"/>
      <c r="J45" s="14"/>
      <c r="L45" s="111"/>
      <c r="M45" s="111"/>
      <c r="N45" s="111"/>
      <c r="O45" s="111"/>
      <c r="P45" s="111"/>
      <c r="Q45" s="111"/>
    </row>
    <row r="46" spans="2:17" s="174" customFormat="1" ht="15" customHeight="1" hidden="1" thickBot="1">
      <c r="B46" s="293" t="s">
        <v>2</v>
      </c>
      <c r="C46" s="293"/>
      <c r="D46" s="4"/>
      <c r="E46" s="25"/>
      <c r="F46" s="5">
        <f>F5+F44</f>
        <v>5460</v>
      </c>
      <c r="G46" s="5">
        <f>G5+G44</f>
        <v>5089</v>
      </c>
      <c r="H46" s="5">
        <f>H5+H44</f>
        <v>5006</v>
      </c>
      <c r="I46" s="5">
        <f>I5+I44</f>
        <v>5006</v>
      </c>
      <c r="J46" s="14"/>
      <c r="L46" s="111"/>
      <c r="M46" s="111"/>
      <c r="N46" s="111"/>
      <c r="O46" s="111"/>
      <c r="P46" s="111"/>
      <c r="Q46" s="111"/>
    </row>
    <row r="47" spans="4:10" s="178" customFormat="1" ht="12.75" hidden="1">
      <c r="D47" s="174"/>
      <c r="E47" s="25"/>
      <c r="F47" s="30"/>
      <c r="G47" s="30"/>
      <c r="H47" s="30"/>
      <c r="I47" s="30"/>
      <c r="J47" s="30"/>
    </row>
    <row r="48" spans="2:10" s="178" customFormat="1" ht="12.75">
      <c r="B48" s="191" t="s">
        <v>254</v>
      </c>
      <c r="D48" s="174"/>
      <c r="E48" s="176"/>
      <c r="F48" s="130">
        <v>-380</v>
      </c>
      <c r="G48" s="130">
        <v>-71</v>
      </c>
      <c r="H48" s="130">
        <v>-73</v>
      </c>
      <c r="I48" s="130">
        <v>0</v>
      </c>
      <c r="J48" s="14" t="e">
        <f>I48+J44</f>
        <v>#REF!</v>
      </c>
    </row>
    <row r="49" spans="2:10" s="178" customFormat="1" ht="12.75">
      <c r="B49" s="198" t="s">
        <v>90</v>
      </c>
      <c r="C49" s="123"/>
      <c r="D49" s="174"/>
      <c r="E49" s="176"/>
      <c r="F49" s="130">
        <f>F44-F48</f>
        <v>-97</v>
      </c>
      <c r="G49" s="130">
        <f>G44-G48</f>
        <v>-300</v>
      </c>
      <c r="H49" s="130">
        <f>H44-H48</f>
        <v>-10</v>
      </c>
      <c r="I49" s="130">
        <f>I44-I48</f>
        <v>0</v>
      </c>
      <c r="J49" s="14">
        <v>2840.677</v>
      </c>
    </row>
    <row r="50" spans="4:5" s="178" customFormat="1" ht="12.75">
      <c r="D50" s="174"/>
      <c r="E50" s="25"/>
    </row>
    <row r="51" spans="2:5" s="178" customFormat="1" ht="12.75">
      <c r="B51" s="221"/>
      <c r="C51" s="2" t="s">
        <v>184</v>
      </c>
      <c r="D51" s="174"/>
      <c r="E51" s="25"/>
    </row>
    <row r="52" spans="4:5" s="178" customFormat="1" ht="12.75">
      <c r="D52" s="174"/>
      <c r="E52" s="25"/>
    </row>
    <row r="53" spans="4:5" s="178" customFormat="1" ht="12.75">
      <c r="D53" s="174"/>
      <c r="E53" s="26"/>
    </row>
    <row r="54" spans="3:12" s="178" customFormat="1" ht="12.75">
      <c r="C54" s="13" t="s">
        <v>187</v>
      </c>
      <c r="D54" s="174"/>
      <c r="E54" s="84" t="s">
        <v>168</v>
      </c>
      <c r="F54" s="83" t="s">
        <v>34</v>
      </c>
      <c r="G54" s="81" t="s">
        <v>31</v>
      </c>
      <c r="H54" s="83" t="s">
        <v>32</v>
      </c>
      <c r="I54" s="83" t="s">
        <v>147</v>
      </c>
      <c r="J54" s="83" t="s">
        <v>147</v>
      </c>
      <c r="K54" s="174"/>
      <c r="L54" s="48" t="s">
        <v>169</v>
      </c>
    </row>
    <row r="55" spans="3:12" s="178" customFormat="1" ht="12.75">
      <c r="C55" s="13"/>
      <c r="D55" s="174"/>
      <c r="E55" s="222" t="s">
        <v>176</v>
      </c>
      <c r="F55" s="223">
        <f>0</f>
        <v>0</v>
      </c>
      <c r="G55" s="223">
        <f>0</f>
        <v>0</v>
      </c>
      <c r="H55" s="223">
        <f>0</f>
        <v>0</v>
      </c>
      <c r="I55" s="223">
        <f>0</f>
        <v>0</v>
      </c>
      <c r="J55" s="223"/>
      <c r="K55" s="224"/>
      <c r="L55" s="80">
        <f>SUM(F55:I55)</f>
        <v>0</v>
      </c>
    </row>
    <row r="56" spans="3:12" s="178" customFormat="1" ht="12.75">
      <c r="C56" s="13"/>
      <c r="D56" s="174"/>
      <c r="E56" s="222" t="s">
        <v>212</v>
      </c>
      <c r="F56" s="223">
        <f>F28+F33</f>
        <v>-10</v>
      </c>
      <c r="G56" s="223">
        <f>G28+G33</f>
        <v>0</v>
      </c>
      <c r="H56" s="223">
        <f>H28+H33</f>
        <v>-13</v>
      </c>
      <c r="I56" s="223">
        <f>I28+I33</f>
        <v>0</v>
      </c>
      <c r="J56" s="223" t="e">
        <f>J28+J30+#REF!</f>
        <v>#REF!</v>
      </c>
      <c r="K56" s="224"/>
      <c r="L56" s="80">
        <f>SUM(F56:I56)</f>
        <v>-23</v>
      </c>
    </row>
    <row r="57" spans="3:12" s="178" customFormat="1" ht="12.75">
      <c r="C57" s="13"/>
      <c r="D57" s="174"/>
      <c r="E57" s="222" t="s">
        <v>213</v>
      </c>
      <c r="F57" s="223">
        <f>F27+F29+F30+F31+F32+F34+F35</f>
        <v>-279</v>
      </c>
      <c r="G57" s="223">
        <f>G27+G29+G30+G31+G32+G34+G35</f>
        <v>-315</v>
      </c>
      <c r="H57" s="223">
        <f>H27+H29+H30+H31+H32+H34+H35</f>
        <v>-31</v>
      </c>
      <c r="I57" s="223">
        <f>I27+I29+I30+I31+I32+I34+I35</f>
        <v>0</v>
      </c>
      <c r="J57" s="223">
        <f>J27+J29+J30+J31+J32+J34+J35</f>
        <v>62</v>
      </c>
      <c r="K57" s="223"/>
      <c r="L57" s="80">
        <f>SUM(F57:I57)</f>
        <v>-625</v>
      </c>
    </row>
    <row r="58" spans="3:12" s="178" customFormat="1" ht="12.75">
      <c r="C58" s="13"/>
      <c r="D58" s="174"/>
      <c r="E58" s="48" t="s">
        <v>169</v>
      </c>
      <c r="F58" s="82">
        <f>SUM(F55:F57)</f>
        <v>-289</v>
      </c>
      <c r="G58" s="79">
        <f aca="true" t="shared" si="8" ref="G58:L58">SUM(G55:G57)</f>
        <v>-315</v>
      </c>
      <c r="H58" s="82">
        <f t="shared" si="8"/>
        <v>-44</v>
      </c>
      <c r="I58" s="82">
        <f t="shared" si="8"/>
        <v>0</v>
      </c>
      <c r="J58" s="82" t="e">
        <f t="shared" si="8"/>
        <v>#REF!</v>
      </c>
      <c r="K58" s="41"/>
      <c r="L58" s="82">
        <f t="shared" si="8"/>
        <v>-648</v>
      </c>
    </row>
    <row r="59" spans="3:5" s="178" customFormat="1" ht="12.75">
      <c r="C59" s="13"/>
      <c r="D59" s="174"/>
      <c r="E59" s="25"/>
    </row>
    <row r="60" spans="3:12" s="178" customFormat="1" ht="12.75">
      <c r="C60" s="13" t="s">
        <v>195</v>
      </c>
      <c r="D60" s="174"/>
      <c r="E60" s="84" t="s">
        <v>168</v>
      </c>
      <c r="F60" s="83" t="s">
        <v>34</v>
      </c>
      <c r="G60" s="81" t="s">
        <v>31</v>
      </c>
      <c r="H60" s="83" t="s">
        <v>32</v>
      </c>
      <c r="I60" s="83" t="s">
        <v>147</v>
      </c>
      <c r="J60" s="83" t="s">
        <v>147</v>
      </c>
      <c r="K60" s="174"/>
      <c r="L60" s="48" t="s">
        <v>169</v>
      </c>
    </row>
    <row r="61" spans="3:12" s="178" customFormat="1" ht="12.75">
      <c r="C61" s="13"/>
      <c r="D61" s="174"/>
      <c r="E61" s="222" t="s">
        <v>176</v>
      </c>
      <c r="F61" s="223">
        <f>F10</f>
        <v>0</v>
      </c>
      <c r="G61" s="223">
        <f>G10</f>
        <v>-30</v>
      </c>
      <c r="H61" s="223">
        <f>H10</f>
        <v>0</v>
      </c>
      <c r="I61" s="223">
        <f>I10</f>
        <v>0</v>
      </c>
      <c r="J61" s="223">
        <f>J10</f>
        <v>0</v>
      </c>
      <c r="K61" s="224"/>
      <c r="L61" s="80">
        <f>SUM(F61:I61)</f>
        <v>-30</v>
      </c>
    </row>
    <row r="62" spans="3:12" s="178" customFormat="1" ht="12.75">
      <c r="C62" s="13"/>
      <c r="D62" s="174"/>
      <c r="E62" s="222" t="s">
        <v>212</v>
      </c>
      <c r="F62" s="223">
        <f>F8+F12+F14+F15+F16</f>
        <v>-36</v>
      </c>
      <c r="G62" s="223">
        <f>G8+G12+G14+G15+G16</f>
        <v>-32</v>
      </c>
      <c r="H62" s="223">
        <f>H8+H12+H14+H15+H16</f>
        <v>-33</v>
      </c>
      <c r="I62" s="223">
        <f>I8+I12+I14+I15+I16</f>
        <v>0</v>
      </c>
      <c r="J62" s="223" t="e">
        <f>J8+J12+J14+J15+#REF!+J16</f>
        <v>#REF!</v>
      </c>
      <c r="K62" s="224"/>
      <c r="L62" s="80">
        <f>SUM(F62:I62)</f>
        <v>-101</v>
      </c>
    </row>
    <row r="63" spans="3:12" s="178" customFormat="1" ht="12.75">
      <c r="C63" s="13"/>
      <c r="D63" s="174"/>
      <c r="E63" s="222" t="s">
        <v>213</v>
      </c>
      <c r="F63" s="223">
        <f>F9+F11+F13</f>
        <v>-24</v>
      </c>
      <c r="G63" s="223">
        <f>G9+G11+G13</f>
        <v>0</v>
      </c>
      <c r="H63" s="223">
        <f>H9+H11+H13</f>
        <v>-8</v>
      </c>
      <c r="I63" s="223">
        <f>I9+I11+I13</f>
        <v>0</v>
      </c>
      <c r="J63" s="223">
        <f>J9+J11+J13</f>
        <v>-28</v>
      </c>
      <c r="K63" s="224"/>
      <c r="L63" s="80">
        <f>SUM(F63:I63)</f>
        <v>-32</v>
      </c>
    </row>
    <row r="64" spans="3:12" s="178" customFormat="1" ht="12.75">
      <c r="C64" s="13"/>
      <c r="D64" s="174"/>
      <c r="E64" s="48" t="s">
        <v>169</v>
      </c>
      <c r="F64" s="82">
        <f>SUM(F61:F63)</f>
        <v>-60</v>
      </c>
      <c r="G64" s="79">
        <f>SUM(G61:G63)</f>
        <v>-62</v>
      </c>
      <c r="H64" s="82">
        <f>SUM(H61:H63)</f>
        <v>-41</v>
      </c>
      <c r="I64" s="82">
        <f>SUM(I61:I63)</f>
        <v>0</v>
      </c>
      <c r="J64" s="82" t="e">
        <f>SUM(J61:J63)</f>
        <v>#REF!</v>
      </c>
      <c r="K64" s="41"/>
      <c r="L64" s="82">
        <f>SUM(L61:L63)</f>
        <v>-163</v>
      </c>
    </row>
    <row r="65" spans="3:5" s="178" customFormat="1" ht="12.75">
      <c r="C65" s="13"/>
      <c r="D65" s="174"/>
      <c r="E65" s="25"/>
    </row>
    <row r="66" spans="3:12" s="178" customFormat="1" ht="12.75">
      <c r="C66" s="13" t="s">
        <v>8</v>
      </c>
      <c r="D66" s="174"/>
      <c r="E66" s="84" t="s">
        <v>168</v>
      </c>
      <c r="F66" s="83" t="s">
        <v>34</v>
      </c>
      <c r="G66" s="81" t="s">
        <v>31</v>
      </c>
      <c r="H66" s="83" t="s">
        <v>32</v>
      </c>
      <c r="I66" s="83" t="s">
        <v>147</v>
      </c>
      <c r="J66" s="83" t="s">
        <v>147</v>
      </c>
      <c r="K66" s="174"/>
      <c r="L66" s="48" t="s">
        <v>169</v>
      </c>
    </row>
    <row r="67" spans="4:12" s="178" customFormat="1" ht="12.75">
      <c r="D67" s="174"/>
      <c r="E67" s="222" t="s">
        <v>176</v>
      </c>
      <c r="F67" s="223"/>
      <c r="G67" s="223"/>
      <c r="H67" s="223"/>
      <c r="I67" s="223"/>
      <c r="J67" s="223"/>
      <c r="K67" s="224"/>
      <c r="L67" s="80">
        <f>SUM(F67:I67)</f>
        <v>0</v>
      </c>
    </row>
    <row r="68" spans="4:12" s="178" customFormat="1" ht="12.75">
      <c r="D68" s="174"/>
      <c r="E68" s="222" t="s">
        <v>212</v>
      </c>
      <c r="F68" s="223">
        <f>F21</f>
        <v>-30</v>
      </c>
      <c r="G68" s="223">
        <f>G21</f>
        <v>0</v>
      </c>
      <c r="H68" s="223">
        <f>H21</f>
        <v>0</v>
      </c>
      <c r="I68" s="223">
        <f>I21</f>
        <v>0</v>
      </c>
      <c r="J68" s="223">
        <f>J21</f>
        <v>0</v>
      </c>
      <c r="K68" s="224"/>
      <c r="L68" s="80">
        <f>SUM(F68:I68)</f>
        <v>-30</v>
      </c>
    </row>
    <row r="69" spans="4:12" s="178" customFormat="1" ht="12.75">
      <c r="D69" s="174"/>
      <c r="E69" s="222" t="s">
        <v>213</v>
      </c>
      <c r="F69" s="223">
        <f>F22</f>
        <v>-110</v>
      </c>
      <c r="G69" s="223">
        <f>G22</f>
        <v>0</v>
      </c>
      <c r="H69" s="223">
        <f>H22</f>
        <v>0</v>
      </c>
      <c r="I69" s="223">
        <f>I22</f>
        <v>0</v>
      </c>
      <c r="J69" s="223"/>
      <c r="K69" s="224"/>
      <c r="L69" s="80">
        <f>SUM(F69:I69)</f>
        <v>-110</v>
      </c>
    </row>
    <row r="70" spans="4:12" s="178" customFormat="1" ht="12.75">
      <c r="D70" s="174"/>
      <c r="E70" s="48" t="s">
        <v>169</v>
      </c>
      <c r="F70" s="82">
        <f>SUM(F67:F69)</f>
        <v>-140</v>
      </c>
      <c r="G70" s="79">
        <f>SUM(G67:G69)</f>
        <v>0</v>
      </c>
      <c r="H70" s="82">
        <f>SUM(H67:H69)</f>
        <v>0</v>
      </c>
      <c r="I70" s="82">
        <f>SUM(I67:I69)</f>
        <v>0</v>
      </c>
      <c r="J70" s="82">
        <f>SUM(J67:J69)</f>
        <v>0</v>
      </c>
      <c r="K70" s="41"/>
      <c r="L70" s="82">
        <f>SUM(L67:L69)</f>
        <v>-140</v>
      </c>
    </row>
  </sheetData>
  <sheetProtection/>
  <mergeCells count="12">
    <mergeCell ref="L2:Q2"/>
    <mergeCell ref="B20:C20"/>
    <mergeCell ref="B46:C46"/>
    <mergeCell ref="B1:I1"/>
    <mergeCell ref="B4:C4"/>
    <mergeCell ref="B18:C18"/>
    <mergeCell ref="B44:C44"/>
    <mergeCell ref="B42:C42"/>
    <mergeCell ref="B24:C24"/>
    <mergeCell ref="B39:C39"/>
    <mergeCell ref="B37:C37"/>
    <mergeCell ref="B26:C26"/>
  </mergeCells>
  <conditionalFormatting sqref="Q40 L42:Q42 L37:Q37 Q21 L24:Q24 H16 L18:Q18 G8:J8 G9:H15 F46:J46 H31:J31 F8:H9 F10:G10 F12:H14 F8:F15 Q8:Q16 Q27:Q31 F17:H21 I9:J21 E8:E21 E23:E31 F23:J30 E36:J45 L44:Q46">
    <cfRule type="cellIs" priority="18" dxfId="0" operator="equal" stopIfTrue="1">
      <formula>0</formula>
    </cfRule>
  </conditionalFormatting>
  <conditionalFormatting sqref="F31">
    <cfRule type="cellIs" priority="17" dxfId="0" operator="equal" stopIfTrue="1">
      <formula>0</formula>
    </cfRule>
  </conditionalFormatting>
  <conditionalFormatting sqref="G16">
    <cfRule type="cellIs" priority="16" dxfId="0" operator="equal" stopIfTrue="1">
      <formula>0</formula>
    </cfRule>
  </conditionalFormatting>
  <conditionalFormatting sqref="L32:Q33 E32 F32:J33">
    <cfRule type="cellIs" priority="15" dxfId="0" operator="equal" stopIfTrue="1">
      <formula>0</formula>
    </cfRule>
  </conditionalFormatting>
  <conditionalFormatting sqref="L34:Q34 E34:J34">
    <cfRule type="cellIs" priority="14" dxfId="0" operator="equal" stopIfTrue="1">
      <formula>0</formula>
    </cfRule>
  </conditionalFormatting>
  <conditionalFormatting sqref="G31">
    <cfRule type="cellIs" priority="13" dxfId="0" operator="equal" stopIfTrue="1">
      <formula>0</formula>
    </cfRule>
  </conditionalFormatting>
  <conditionalFormatting sqref="L35:Q35 E35:J35">
    <cfRule type="cellIs" priority="12" dxfId="0" operator="equal" stopIfTrue="1">
      <formula>0</formula>
    </cfRule>
  </conditionalFormatting>
  <conditionalFormatting sqref="Q22 H22:J22">
    <cfRule type="cellIs" priority="3" dxfId="0" operator="equal" stopIfTrue="1">
      <formula>0</formula>
    </cfRule>
  </conditionalFormatting>
  <conditionalFormatting sqref="F22:G22">
    <cfRule type="cellIs" priority="2" dxfId="0" operator="equal" stopIfTrue="1">
      <formula>0</formula>
    </cfRule>
  </conditionalFormatting>
  <conditionalFormatting sqref="E22">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horizontalDpi="600" verticalDpi="600" orientation="landscape" paperSize="9" scale="60" r:id="rId1"/>
  <headerFooter alignWithMargins="0">
    <oddHeader>&amp;C&amp;16Detailed General Fund Budget Proposals 2014-18&amp;R&amp;16Appendix 3</oddHeader>
    <oddFooter>&amp;CPage &amp;P</oddFooter>
  </headerFooter>
</worksheet>
</file>

<file path=xl/worksheets/sheet19.xml><?xml version="1.0" encoding="utf-8"?>
<worksheet xmlns="http://schemas.openxmlformats.org/spreadsheetml/2006/main" xmlns:r="http://schemas.openxmlformats.org/officeDocument/2006/relationships">
  <sheetPr>
    <tabColor rgb="FF000066"/>
    <pageSetUpPr fitToPage="1"/>
  </sheetPr>
  <dimension ref="A1:Q69"/>
  <sheetViews>
    <sheetView zoomScalePageLayoutView="0" workbookViewId="0" topLeftCell="A1">
      <selection activeCell="F34" sqref="F34"/>
    </sheetView>
  </sheetViews>
  <sheetFormatPr defaultColWidth="9.140625" defaultRowHeight="12.75"/>
  <cols>
    <col min="1" max="1" width="4.140625" style="10" bestFit="1" customWidth="1"/>
    <col min="2" max="2" width="14.421875" style="1" customWidth="1"/>
    <col min="3" max="3" width="64.57421875" style="1" customWidth="1"/>
    <col min="4" max="4" width="2.8515625" style="8" customWidth="1"/>
    <col min="5" max="5" width="9.28125" style="19" customWidth="1"/>
    <col min="6" max="6" width="10.28125" style="1" bestFit="1" customWidth="1"/>
    <col min="7" max="7" width="10.421875" style="1" bestFit="1" customWidth="1"/>
    <col min="8" max="9" width="10.00390625" style="1" bestFit="1" customWidth="1"/>
    <col min="10" max="10" width="10.00390625" style="1" hidden="1" customWidth="1"/>
    <col min="11" max="11" width="1.1484375" style="1" customWidth="1"/>
    <col min="12" max="12" width="7.140625" style="1" customWidth="1"/>
    <col min="13" max="13" width="5.7109375" style="1" customWidth="1"/>
    <col min="14" max="15" width="4.57421875" style="1" customWidth="1"/>
    <col min="16" max="16" width="4.57421875" style="1" hidden="1" customWidth="1"/>
    <col min="17" max="17" width="5.28125" style="1" customWidth="1"/>
    <col min="18" max="16384" width="9.140625" style="1" customWidth="1"/>
  </cols>
  <sheetData>
    <row r="1" spans="1:17" ht="34.5" customHeight="1">
      <c r="A1" s="148"/>
      <c r="B1" s="294" t="s">
        <v>65</v>
      </c>
      <c r="C1" s="294"/>
      <c r="D1" s="294"/>
      <c r="E1" s="294"/>
      <c r="F1" s="294"/>
      <c r="G1" s="294"/>
      <c r="H1" s="294"/>
      <c r="I1" s="294"/>
      <c r="J1" s="294"/>
      <c r="K1" s="294"/>
      <c r="L1" s="121"/>
      <c r="M1" s="121"/>
      <c r="N1" s="121"/>
      <c r="O1" s="121"/>
      <c r="P1" s="121"/>
      <c r="Q1" s="121"/>
    </row>
    <row r="2" spans="1:17" s="178" customFormat="1" ht="21" customHeight="1">
      <c r="A2" s="207"/>
      <c r="C2" s="123" t="s">
        <v>13</v>
      </c>
      <c r="D2" s="124"/>
      <c r="E2" s="149"/>
      <c r="F2" s="206" t="s">
        <v>34</v>
      </c>
      <c r="G2" s="206" t="s">
        <v>31</v>
      </c>
      <c r="H2" s="206" t="s">
        <v>32</v>
      </c>
      <c r="I2" s="206" t="s">
        <v>147</v>
      </c>
      <c r="J2" s="206" t="s">
        <v>147</v>
      </c>
      <c r="L2" s="292" t="s">
        <v>111</v>
      </c>
      <c r="M2" s="292"/>
      <c r="N2" s="292"/>
      <c r="O2" s="292"/>
      <c r="P2" s="292"/>
      <c r="Q2" s="292"/>
    </row>
    <row r="3" spans="1:17" s="178" customFormat="1" ht="41.25" customHeight="1">
      <c r="A3" s="156"/>
      <c r="C3" s="123"/>
      <c r="D3" s="124"/>
      <c r="E3" s="149" t="s">
        <v>33</v>
      </c>
      <c r="F3" s="206" t="s">
        <v>14</v>
      </c>
      <c r="G3" s="206" t="s">
        <v>14</v>
      </c>
      <c r="H3" s="206" t="s">
        <v>14</v>
      </c>
      <c r="I3" s="206" t="s">
        <v>14</v>
      </c>
      <c r="J3" s="206" t="s">
        <v>14</v>
      </c>
      <c r="K3" s="132"/>
      <c r="L3" s="127" t="s">
        <v>34</v>
      </c>
      <c r="M3" s="127" t="s">
        <v>31</v>
      </c>
      <c r="N3" s="127" t="s">
        <v>32</v>
      </c>
      <c r="O3" s="127" t="s">
        <v>147</v>
      </c>
      <c r="P3" s="127" t="s">
        <v>147</v>
      </c>
      <c r="Q3" s="127" t="s">
        <v>15</v>
      </c>
    </row>
    <row r="4" spans="1:17" s="178" customFormat="1" ht="12.75">
      <c r="A4" s="156"/>
      <c r="B4" s="123"/>
      <c r="D4" s="174"/>
      <c r="E4" s="149"/>
      <c r="F4" s="130"/>
      <c r="G4" s="130"/>
      <c r="H4" s="130"/>
      <c r="I4" s="130"/>
      <c r="J4" s="130"/>
      <c r="L4" s="225"/>
      <c r="M4" s="225"/>
      <c r="N4" s="225"/>
      <c r="O4" s="225"/>
      <c r="P4" s="225"/>
      <c r="Q4" s="225">
        <f>+SUM(R4:U4)</f>
        <v>0</v>
      </c>
    </row>
    <row r="5" spans="1:17" s="178" customFormat="1" ht="12.75" hidden="1">
      <c r="A5" s="156"/>
      <c r="B5" s="123"/>
      <c r="C5" s="206" t="s">
        <v>1</v>
      </c>
      <c r="D5" s="174"/>
      <c r="E5" s="149"/>
      <c r="F5" s="128">
        <v>2314</v>
      </c>
      <c r="G5" s="128">
        <f>F46</f>
        <v>2118</v>
      </c>
      <c r="H5" s="128">
        <f>G46</f>
        <v>2035</v>
      </c>
      <c r="I5" s="128">
        <f>H46</f>
        <v>1987</v>
      </c>
      <c r="J5" s="130"/>
      <c r="L5" s="225"/>
      <c r="M5" s="225"/>
      <c r="N5" s="225"/>
      <c r="O5" s="225"/>
      <c r="P5" s="225"/>
      <c r="Q5" s="225"/>
    </row>
    <row r="6" spans="1:17" s="178" customFormat="1" ht="11.25" customHeight="1" hidden="1">
      <c r="A6" s="156"/>
      <c r="D6" s="174"/>
      <c r="E6" s="161"/>
      <c r="F6" s="209"/>
      <c r="G6" s="209"/>
      <c r="H6" s="209"/>
      <c r="I6" s="209"/>
      <c r="J6" s="209"/>
      <c r="L6" s="225"/>
      <c r="M6" s="225"/>
      <c r="N6" s="225"/>
      <c r="O6" s="225"/>
      <c r="P6" s="225"/>
      <c r="Q6" s="225"/>
    </row>
    <row r="7" spans="1:17" s="178" customFormat="1" ht="12.75">
      <c r="A7" s="156"/>
      <c r="B7" s="296" t="s">
        <v>16</v>
      </c>
      <c r="C7" s="296"/>
      <c r="D7" s="129"/>
      <c r="E7" s="161"/>
      <c r="F7" s="209"/>
      <c r="G7" s="209"/>
      <c r="H7" s="209"/>
      <c r="I7" s="209"/>
      <c r="J7" s="209"/>
      <c r="L7" s="228"/>
      <c r="M7" s="228"/>
      <c r="N7" s="228"/>
      <c r="O7" s="228"/>
      <c r="P7" s="228"/>
      <c r="Q7" s="228"/>
    </row>
    <row r="8" spans="1:17" s="178" customFormat="1" ht="25.5">
      <c r="A8" s="156">
        <v>1</v>
      </c>
      <c r="B8" s="138" t="s">
        <v>233</v>
      </c>
      <c r="C8" s="196" t="s">
        <v>290</v>
      </c>
      <c r="D8" s="210"/>
      <c r="E8" s="162" t="s">
        <v>39</v>
      </c>
      <c r="F8" s="211">
        <v>-25</v>
      </c>
      <c r="G8" s="211"/>
      <c r="H8" s="211"/>
      <c r="I8" s="211"/>
      <c r="J8" s="211"/>
      <c r="L8" s="212"/>
      <c r="M8" s="212"/>
      <c r="N8" s="212"/>
      <c r="O8" s="212"/>
      <c r="P8" s="212"/>
      <c r="Q8" s="212">
        <f>+SUM(L8:O8)</f>
        <v>0</v>
      </c>
    </row>
    <row r="9" spans="1:17" s="178" customFormat="1" ht="25.5">
      <c r="A9" s="156">
        <f>+A8+1</f>
        <v>2</v>
      </c>
      <c r="B9" s="138" t="s">
        <v>233</v>
      </c>
      <c r="C9" s="196" t="s">
        <v>66</v>
      </c>
      <c r="D9" s="210"/>
      <c r="E9" s="162" t="s">
        <v>38</v>
      </c>
      <c r="F9" s="211">
        <v>-10</v>
      </c>
      <c r="G9" s="211"/>
      <c r="H9" s="211"/>
      <c r="I9" s="211"/>
      <c r="J9" s="211"/>
      <c r="L9" s="212"/>
      <c r="M9" s="212"/>
      <c r="N9" s="212"/>
      <c r="O9" s="212"/>
      <c r="P9" s="212"/>
      <c r="Q9" s="212">
        <f>+SUM(L9:O9)</f>
        <v>0</v>
      </c>
    </row>
    <row r="10" spans="1:17" s="178" customFormat="1" ht="25.5">
      <c r="A10" s="178">
        <f>A9+1</f>
        <v>3</v>
      </c>
      <c r="B10" s="138" t="s">
        <v>233</v>
      </c>
      <c r="C10" s="196" t="s">
        <v>72</v>
      </c>
      <c r="D10" s="210"/>
      <c r="E10" s="164" t="s">
        <v>36</v>
      </c>
      <c r="F10" s="211">
        <v>-2</v>
      </c>
      <c r="G10" s="211">
        <v>-2</v>
      </c>
      <c r="H10" s="211">
        <v>-3</v>
      </c>
      <c r="I10" s="211"/>
      <c r="J10" s="211">
        <v>-3</v>
      </c>
      <c r="L10" s="212"/>
      <c r="M10" s="212"/>
      <c r="N10" s="212"/>
      <c r="O10" s="212"/>
      <c r="P10" s="212"/>
      <c r="Q10" s="212">
        <f>+SUM(L10:O10)</f>
        <v>0</v>
      </c>
    </row>
    <row r="11" spans="1:17" s="178" customFormat="1" ht="25.5">
      <c r="A11" s="178">
        <f>A10+1</f>
        <v>4</v>
      </c>
      <c r="B11" s="173" t="s">
        <v>241</v>
      </c>
      <c r="C11" s="172" t="s">
        <v>242</v>
      </c>
      <c r="D11" s="210"/>
      <c r="E11" s="164" t="s">
        <v>38</v>
      </c>
      <c r="F11" s="181">
        <v>-15</v>
      </c>
      <c r="G11" s="181"/>
      <c r="H11" s="181"/>
      <c r="I11" s="181"/>
      <c r="J11" s="211">
        <v>-3</v>
      </c>
      <c r="L11" s="180"/>
      <c r="M11" s="180"/>
      <c r="N11" s="180"/>
      <c r="O11" s="180"/>
      <c r="P11" s="180"/>
      <c r="Q11" s="180">
        <f>+SUM(L11:O11)</f>
        <v>0</v>
      </c>
    </row>
    <row r="12" spans="1:17" s="174" customFormat="1" ht="12.75">
      <c r="A12" s="154"/>
      <c r="E12" s="176"/>
      <c r="L12" s="219"/>
      <c r="M12" s="219"/>
      <c r="N12" s="219"/>
      <c r="O12" s="219"/>
      <c r="P12" s="219"/>
      <c r="Q12" s="219"/>
    </row>
    <row r="13" spans="1:17" s="174" customFormat="1" ht="13.5" thickBot="1">
      <c r="A13" s="154"/>
      <c r="B13" s="293" t="s">
        <v>20</v>
      </c>
      <c r="C13" s="293"/>
      <c r="D13" s="202"/>
      <c r="E13" s="163"/>
      <c r="F13" s="135">
        <f>+SUM(F8:F12)</f>
        <v>-52</v>
      </c>
      <c r="G13" s="135">
        <f>+SUM(G8:G12)</f>
        <v>-2</v>
      </c>
      <c r="H13" s="135">
        <f>+SUM(H8:H12)</f>
        <v>-3</v>
      </c>
      <c r="I13" s="135">
        <f>+SUM(I8:I12)</f>
        <v>0</v>
      </c>
      <c r="J13" s="135">
        <f>+SUM(J8:J10)</f>
        <v>-3</v>
      </c>
      <c r="L13" s="136">
        <f aca="true" t="shared" si="0" ref="L13:Q13">+SUM(L8:L12)</f>
        <v>0</v>
      </c>
      <c r="M13" s="136">
        <f t="shared" si="0"/>
        <v>0</v>
      </c>
      <c r="N13" s="136">
        <f t="shared" si="0"/>
        <v>0</v>
      </c>
      <c r="O13" s="136">
        <f t="shared" si="0"/>
        <v>0</v>
      </c>
      <c r="P13" s="136">
        <f t="shared" si="0"/>
        <v>0</v>
      </c>
      <c r="Q13" s="136">
        <f t="shared" si="0"/>
        <v>0</v>
      </c>
    </row>
    <row r="14" spans="1:17" s="174" customFormat="1" ht="12.75">
      <c r="A14" s="154"/>
      <c r="B14" s="202"/>
      <c r="C14" s="202"/>
      <c r="D14" s="202"/>
      <c r="E14" s="163"/>
      <c r="F14" s="130"/>
      <c r="G14" s="130"/>
      <c r="H14" s="130"/>
      <c r="I14" s="130"/>
      <c r="J14" s="130"/>
      <c r="L14" s="137"/>
      <c r="M14" s="137"/>
      <c r="N14" s="137"/>
      <c r="O14" s="137"/>
      <c r="P14" s="137"/>
      <c r="Q14" s="137"/>
    </row>
    <row r="15" spans="1:17" s="174" customFormat="1" ht="12.75">
      <c r="A15" s="154"/>
      <c r="B15" s="293" t="s">
        <v>21</v>
      </c>
      <c r="C15" s="293"/>
      <c r="D15" s="202"/>
      <c r="E15" s="163"/>
      <c r="F15" s="218"/>
      <c r="G15" s="218"/>
      <c r="H15" s="218"/>
      <c r="I15" s="218"/>
      <c r="J15" s="218"/>
      <c r="L15" s="235"/>
      <c r="M15" s="235"/>
      <c r="N15" s="235"/>
      <c r="O15" s="235"/>
      <c r="P15" s="235"/>
      <c r="Q15" s="235"/>
    </row>
    <row r="16" spans="1:17" s="178" customFormat="1" ht="30.75" customHeight="1">
      <c r="A16" s="156">
        <v>5</v>
      </c>
      <c r="B16" s="138" t="s">
        <v>233</v>
      </c>
      <c r="C16" s="196" t="s">
        <v>81</v>
      </c>
      <c r="D16" s="210"/>
      <c r="E16" s="208" t="s">
        <v>36</v>
      </c>
      <c r="F16" s="211">
        <v>-16</v>
      </c>
      <c r="G16" s="211">
        <v>-19</v>
      </c>
      <c r="H16" s="211"/>
      <c r="I16" s="211"/>
      <c r="J16" s="211"/>
      <c r="L16" s="212"/>
      <c r="M16" s="212"/>
      <c r="N16" s="212"/>
      <c r="O16" s="212"/>
      <c r="P16" s="212"/>
      <c r="Q16" s="212">
        <f>+SUM(L16:O16)</f>
        <v>0</v>
      </c>
    </row>
    <row r="17" spans="1:17" s="178" customFormat="1" ht="12.75">
      <c r="A17" s="156"/>
      <c r="B17" s="226"/>
      <c r="C17" s="175"/>
      <c r="D17" s="175"/>
      <c r="E17" s="163"/>
      <c r="F17" s="227"/>
      <c r="G17" s="227"/>
      <c r="H17" s="227"/>
      <c r="I17" s="227"/>
      <c r="J17" s="227"/>
      <c r="L17" s="220"/>
      <c r="M17" s="220"/>
      <c r="N17" s="220"/>
      <c r="O17" s="220"/>
      <c r="P17" s="220"/>
      <c r="Q17" s="220"/>
    </row>
    <row r="18" spans="1:17" s="174" customFormat="1" ht="13.5" thickBot="1">
      <c r="A18" s="154"/>
      <c r="B18" s="293" t="s">
        <v>22</v>
      </c>
      <c r="C18" s="293"/>
      <c r="D18" s="202"/>
      <c r="E18" s="163"/>
      <c r="F18" s="135">
        <f>+SUM(F16:F16)</f>
        <v>-16</v>
      </c>
      <c r="G18" s="135">
        <f>+SUM(G16:G16)</f>
        <v>-19</v>
      </c>
      <c r="H18" s="135">
        <f>+SUM(H16:H16)</f>
        <v>0</v>
      </c>
      <c r="I18" s="135">
        <f>+SUM(I16:I16)</f>
        <v>0</v>
      </c>
      <c r="J18" s="135">
        <f>+SUM(J16:J16)</f>
        <v>0</v>
      </c>
      <c r="L18" s="136">
        <f aca="true" t="shared" si="1" ref="L18:Q18">+SUM(L16:L16)</f>
        <v>0</v>
      </c>
      <c r="M18" s="136">
        <f t="shared" si="1"/>
        <v>0</v>
      </c>
      <c r="N18" s="136">
        <f t="shared" si="1"/>
        <v>0</v>
      </c>
      <c r="O18" s="136">
        <f t="shared" si="1"/>
        <v>0</v>
      </c>
      <c r="P18" s="136">
        <f t="shared" si="1"/>
        <v>0</v>
      </c>
      <c r="Q18" s="136">
        <f t="shared" si="1"/>
        <v>0</v>
      </c>
    </row>
    <row r="19" spans="1:17" s="174" customFormat="1" ht="12.75">
      <c r="A19" s="154"/>
      <c r="B19" s="202"/>
      <c r="C19" s="202"/>
      <c r="D19" s="202"/>
      <c r="E19" s="163"/>
      <c r="F19" s="130"/>
      <c r="G19" s="130"/>
      <c r="H19" s="130"/>
      <c r="I19" s="130"/>
      <c r="J19" s="130"/>
      <c r="L19" s="137"/>
      <c r="M19" s="137"/>
      <c r="N19" s="137"/>
      <c r="O19" s="137"/>
      <c r="P19" s="137"/>
      <c r="Q19" s="137"/>
    </row>
    <row r="20" spans="1:17" s="174" customFormat="1" ht="12.75">
      <c r="A20" s="154"/>
      <c r="B20" s="124" t="s">
        <v>137</v>
      </c>
      <c r="C20" s="217"/>
      <c r="D20" s="175"/>
      <c r="E20" s="163"/>
      <c r="F20" s="218"/>
      <c r="G20" s="218"/>
      <c r="H20" s="218"/>
      <c r="I20" s="218"/>
      <c r="J20" s="218"/>
      <c r="L20" s="235"/>
      <c r="M20" s="235"/>
      <c r="N20" s="235"/>
      <c r="O20" s="235"/>
      <c r="P20" s="235"/>
      <c r="Q20" s="235"/>
    </row>
    <row r="21" spans="1:17" s="178" customFormat="1" ht="25.5">
      <c r="A21" s="156">
        <f>A16+1</f>
        <v>6</v>
      </c>
      <c r="B21" s="138" t="s">
        <v>67</v>
      </c>
      <c r="C21" s="196" t="s">
        <v>132</v>
      </c>
      <c r="D21" s="210"/>
      <c r="E21" s="162"/>
      <c r="F21" s="211">
        <v>-36</v>
      </c>
      <c r="G21" s="211"/>
      <c r="H21" s="211"/>
      <c r="I21" s="211"/>
      <c r="J21" s="211"/>
      <c r="L21" s="212"/>
      <c r="M21" s="212"/>
      <c r="N21" s="212"/>
      <c r="O21" s="212"/>
      <c r="P21" s="212"/>
      <c r="Q21" s="212">
        <f>+SUM(L21:O21)</f>
        <v>0</v>
      </c>
    </row>
    <row r="22" spans="1:17" s="178" customFormat="1" ht="25.5">
      <c r="A22" s="156">
        <f>A21+1</f>
        <v>7</v>
      </c>
      <c r="B22" s="173" t="s">
        <v>67</v>
      </c>
      <c r="C22" s="172" t="s">
        <v>133</v>
      </c>
      <c r="D22" s="210"/>
      <c r="E22" s="162"/>
      <c r="F22" s="181"/>
      <c r="G22" s="181"/>
      <c r="H22" s="181"/>
      <c r="I22" s="181"/>
      <c r="J22" s="211"/>
      <c r="L22" s="180"/>
      <c r="M22" s="180"/>
      <c r="N22" s="180"/>
      <c r="O22" s="180"/>
      <c r="P22" s="180"/>
      <c r="Q22" s="180">
        <f>+SUM(L22:O22)</f>
        <v>0</v>
      </c>
    </row>
    <row r="23" spans="1:17" s="178" customFormat="1" ht="25.5">
      <c r="A23" s="156">
        <f>+A22+1</f>
        <v>8</v>
      </c>
      <c r="B23" s="138" t="s">
        <v>241</v>
      </c>
      <c r="C23" s="196" t="s">
        <v>78</v>
      </c>
      <c r="D23" s="210"/>
      <c r="E23" s="162"/>
      <c r="F23" s="211">
        <v>2</v>
      </c>
      <c r="G23" s="211">
        <v>3</v>
      </c>
      <c r="H23" s="211"/>
      <c r="I23" s="211"/>
      <c r="J23" s="211"/>
      <c r="L23" s="212"/>
      <c r="M23" s="212"/>
      <c r="N23" s="212"/>
      <c r="O23" s="212"/>
      <c r="P23" s="212"/>
      <c r="Q23" s="212">
        <f>+SUM(L23:O23)</f>
        <v>0</v>
      </c>
    </row>
    <row r="24" spans="1:17" s="174" customFormat="1" ht="13.5" customHeight="1">
      <c r="A24" s="154"/>
      <c r="E24" s="176"/>
      <c r="L24" s="219"/>
      <c r="M24" s="219"/>
      <c r="N24" s="219"/>
      <c r="O24" s="219"/>
      <c r="P24" s="219"/>
      <c r="Q24" s="219"/>
    </row>
    <row r="25" spans="1:17" s="174" customFormat="1" ht="13.5" customHeight="1" thickBot="1">
      <c r="A25" s="154"/>
      <c r="B25" s="293" t="s">
        <v>138</v>
      </c>
      <c r="C25" s="293"/>
      <c r="D25" s="202"/>
      <c r="E25" s="163"/>
      <c r="F25" s="135">
        <f>SUM(F21:F23)</f>
        <v>-34</v>
      </c>
      <c r="G25" s="135">
        <f>SUM(G21:G23)</f>
        <v>3</v>
      </c>
      <c r="H25" s="135">
        <f>SUM(H21:H23)</f>
        <v>0</v>
      </c>
      <c r="I25" s="135">
        <f>SUM(I21:I23)</f>
        <v>0</v>
      </c>
      <c r="J25" s="135">
        <f>SUM(J21:J23)</f>
        <v>0</v>
      </c>
      <c r="L25" s="135">
        <f aca="true" t="shared" si="2" ref="L25:Q25">SUM(L21:L23)</f>
        <v>0</v>
      </c>
      <c r="M25" s="135">
        <f t="shared" si="2"/>
        <v>0</v>
      </c>
      <c r="N25" s="135">
        <f t="shared" si="2"/>
        <v>0</v>
      </c>
      <c r="O25" s="135">
        <f t="shared" si="2"/>
        <v>0</v>
      </c>
      <c r="P25" s="135">
        <f t="shared" si="2"/>
        <v>0</v>
      </c>
      <c r="Q25" s="135">
        <f t="shared" si="2"/>
        <v>0</v>
      </c>
    </row>
    <row r="26" spans="1:17" s="174" customFormat="1" ht="13.5" customHeight="1">
      <c r="A26" s="154"/>
      <c r="E26" s="176"/>
      <c r="L26" s="219"/>
      <c r="M26" s="219"/>
      <c r="N26" s="219"/>
      <c r="O26" s="219"/>
      <c r="P26" s="219"/>
      <c r="Q26" s="219"/>
    </row>
    <row r="27" spans="1:17" s="174" customFormat="1" ht="12.75">
      <c r="A27" s="154"/>
      <c r="B27" s="297" t="s">
        <v>25</v>
      </c>
      <c r="C27" s="297"/>
      <c r="D27" s="202"/>
      <c r="E27" s="163"/>
      <c r="F27" s="218"/>
      <c r="G27" s="218"/>
      <c r="H27" s="218"/>
      <c r="I27" s="218"/>
      <c r="J27" s="218"/>
      <c r="L27" s="219"/>
      <c r="M27" s="219"/>
      <c r="N27" s="219"/>
      <c r="O27" s="219"/>
      <c r="P27" s="219"/>
      <c r="Q27" s="219"/>
    </row>
    <row r="28" spans="1:17" s="178" customFormat="1" ht="25.5">
      <c r="A28" s="156">
        <f>A23+1</f>
        <v>9</v>
      </c>
      <c r="B28" s="138" t="s">
        <v>241</v>
      </c>
      <c r="C28" s="196" t="s">
        <v>29</v>
      </c>
      <c r="D28" s="210"/>
      <c r="E28" s="162"/>
      <c r="F28" s="211">
        <v>-20</v>
      </c>
      <c r="G28" s="211"/>
      <c r="H28" s="211"/>
      <c r="I28" s="211"/>
      <c r="J28" s="211"/>
      <c r="L28" s="212"/>
      <c r="M28" s="212"/>
      <c r="N28" s="212"/>
      <c r="O28" s="212"/>
      <c r="P28" s="212"/>
      <c r="Q28" s="212">
        <f>+SUM(L28:O28)</f>
        <v>0</v>
      </c>
    </row>
    <row r="29" spans="1:17" s="174" customFormat="1" ht="13.5" customHeight="1">
      <c r="A29" s="154"/>
      <c r="E29" s="176"/>
      <c r="L29" s="219"/>
      <c r="M29" s="219"/>
      <c r="N29" s="219"/>
      <c r="O29" s="219"/>
      <c r="P29" s="219"/>
      <c r="Q29" s="219"/>
    </row>
    <row r="30" spans="1:17" s="174" customFormat="1" ht="13.5" customHeight="1" thickBot="1">
      <c r="A30" s="154"/>
      <c r="B30" s="293" t="s">
        <v>26</v>
      </c>
      <c r="C30" s="293"/>
      <c r="D30" s="202"/>
      <c r="E30" s="163"/>
      <c r="F30" s="135">
        <f>+F28</f>
        <v>-20</v>
      </c>
      <c r="G30" s="135">
        <f>+G28</f>
        <v>0</v>
      </c>
      <c r="H30" s="135">
        <f>+H28</f>
        <v>0</v>
      </c>
      <c r="I30" s="135">
        <f>+I28</f>
        <v>0</v>
      </c>
      <c r="J30" s="135">
        <f>+J28</f>
        <v>0</v>
      </c>
      <c r="L30" s="136">
        <f aca="true" t="shared" si="3" ref="L30:Q30">+L28</f>
        <v>0</v>
      </c>
      <c r="M30" s="136">
        <f t="shared" si="3"/>
        <v>0</v>
      </c>
      <c r="N30" s="136">
        <f t="shared" si="3"/>
        <v>0</v>
      </c>
      <c r="O30" s="136">
        <f t="shared" si="3"/>
        <v>0</v>
      </c>
      <c r="P30" s="136">
        <f t="shared" si="3"/>
        <v>0</v>
      </c>
      <c r="Q30" s="136">
        <f t="shared" si="3"/>
        <v>0</v>
      </c>
    </row>
    <row r="31" spans="1:17" s="174" customFormat="1" ht="13.5" customHeight="1">
      <c r="A31" s="154"/>
      <c r="B31" s="202"/>
      <c r="C31" s="202"/>
      <c r="D31" s="202"/>
      <c r="E31" s="163"/>
      <c r="F31" s="130"/>
      <c r="G31" s="130"/>
      <c r="H31" s="130"/>
      <c r="I31" s="130"/>
      <c r="J31" s="130"/>
      <c r="L31" s="137"/>
      <c r="M31" s="137"/>
      <c r="N31" s="137"/>
      <c r="O31" s="137"/>
      <c r="P31" s="137"/>
      <c r="Q31" s="137"/>
    </row>
    <row r="32" spans="1:17" s="174" customFormat="1" ht="12.75">
      <c r="A32" s="154"/>
      <c r="B32" s="300" t="s">
        <v>23</v>
      </c>
      <c r="C32" s="300"/>
      <c r="D32" s="202"/>
      <c r="E32" s="163"/>
      <c r="F32" s="266"/>
      <c r="G32" s="218"/>
      <c r="H32" s="266"/>
      <c r="I32" s="218"/>
      <c r="J32" s="218"/>
      <c r="L32" s="219"/>
      <c r="M32" s="219"/>
      <c r="N32" s="219"/>
      <c r="O32" s="219"/>
      <c r="P32" s="219"/>
      <c r="Q32" s="219"/>
    </row>
    <row r="33" spans="1:17" s="178" customFormat="1" ht="25.5">
      <c r="A33" s="156">
        <v>10</v>
      </c>
      <c r="B33" s="173" t="s">
        <v>243</v>
      </c>
      <c r="C33" s="172" t="s">
        <v>284</v>
      </c>
      <c r="D33" s="210"/>
      <c r="E33" s="162" t="s">
        <v>36</v>
      </c>
      <c r="F33" s="181">
        <v>-54</v>
      </c>
      <c r="G33" s="181"/>
      <c r="H33" s="181"/>
      <c r="I33" s="181"/>
      <c r="J33" s="211"/>
      <c r="L33" s="180">
        <v>1.3</v>
      </c>
      <c r="M33" s="180"/>
      <c r="N33" s="180"/>
      <c r="O33" s="180"/>
      <c r="P33" s="180"/>
      <c r="Q33" s="180">
        <f>+SUM(L33:O33)</f>
        <v>1.3</v>
      </c>
    </row>
    <row r="34" spans="1:17" s="178" customFormat="1" ht="25.5">
      <c r="A34" s="156">
        <v>11</v>
      </c>
      <c r="B34" s="173" t="s">
        <v>241</v>
      </c>
      <c r="C34" s="172" t="s">
        <v>265</v>
      </c>
      <c r="D34" s="210"/>
      <c r="E34" s="162" t="s">
        <v>39</v>
      </c>
      <c r="F34" s="181">
        <v>-30</v>
      </c>
      <c r="G34" s="181">
        <v>-20</v>
      </c>
      <c r="H34" s="181"/>
      <c r="I34" s="181"/>
      <c r="J34" s="211"/>
      <c r="L34" s="180"/>
      <c r="M34" s="180"/>
      <c r="N34" s="180"/>
      <c r="O34" s="180"/>
      <c r="P34" s="180"/>
      <c r="Q34" s="180"/>
    </row>
    <row r="35" spans="1:17" s="178" customFormat="1" ht="25.5">
      <c r="A35" s="156">
        <v>12</v>
      </c>
      <c r="B35" s="138" t="s">
        <v>241</v>
      </c>
      <c r="C35" s="196" t="s">
        <v>157</v>
      </c>
      <c r="D35" s="210"/>
      <c r="E35" s="162" t="s">
        <v>39</v>
      </c>
      <c r="F35" s="211"/>
      <c r="G35" s="211">
        <v>-45</v>
      </c>
      <c r="H35" s="211">
        <v>-45</v>
      </c>
      <c r="I35" s="211"/>
      <c r="J35" s="211"/>
      <c r="L35" s="212"/>
      <c r="M35" s="212"/>
      <c r="N35" s="212"/>
      <c r="O35" s="212"/>
      <c r="P35" s="212"/>
      <c r="Q35" s="212">
        <f>+SUM(L35:O35)</f>
        <v>0</v>
      </c>
    </row>
    <row r="36" spans="1:17" s="174" customFormat="1" ht="13.5" customHeight="1">
      <c r="A36" s="154"/>
      <c r="E36" s="176"/>
      <c r="L36" s="219"/>
      <c r="M36" s="219"/>
      <c r="N36" s="219"/>
      <c r="O36" s="219"/>
      <c r="P36" s="219"/>
      <c r="Q36" s="219"/>
    </row>
    <row r="37" spans="1:17" s="174" customFormat="1" ht="13.5" customHeight="1" thickBot="1">
      <c r="A37" s="154"/>
      <c r="B37" s="293" t="s">
        <v>24</v>
      </c>
      <c r="C37" s="293"/>
      <c r="D37" s="202"/>
      <c r="E37" s="163"/>
      <c r="F37" s="135">
        <f>SUM(F33:F36)</f>
        <v>-84</v>
      </c>
      <c r="G37" s="135">
        <f>SUM(G33:G36)</f>
        <v>-65</v>
      </c>
      <c r="H37" s="135">
        <f>SUM(H33:H36)</f>
        <v>-45</v>
      </c>
      <c r="I37" s="135">
        <f>SUM(I33:I36)</f>
        <v>0</v>
      </c>
      <c r="J37" s="135">
        <f>SUM(J35:J36)</f>
        <v>0</v>
      </c>
      <c r="L37" s="136">
        <f aca="true" t="shared" si="4" ref="L37:Q37">SUM(L33:L36)</f>
        <v>1.3</v>
      </c>
      <c r="M37" s="136">
        <f t="shared" si="4"/>
        <v>0</v>
      </c>
      <c r="N37" s="136">
        <f t="shared" si="4"/>
        <v>0</v>
      </c>
      <c r="O37" s="136">
        <f t="shared" si="4"/>
        <v>0</v>
      </c>
      <c r="P37" s="136">
        <f t="shared" si="4"/>
        <v>0</v>
      </c>
      <c r="Q37" s="136">
        <f t="shared" si="4"/>
        <v>1.3</v>
      </c>
    </row>
    <row r="38" spans="1:17" s="174" customFormat="1" ht="13.5" customHeight="1">
      <c r="A38" s="154"/>
      <c r="E38" s="176"/>
      <c r="L38" s="219"/>
      <c r="M38" s="219"/>
      <c r="N38" s="219"/>
      <c r="O38" s="219"/>
      <c r="P38" s="219"/>
      <c r="Q38" s="219"/>
    </row>
    <row r="39" spans="2:17" s="174" customFormat="1" ht="12.75">
      <c r="B39" s="205" t="s">
        <v>27</v>
      </c>
      <c r="C39" s="217"/>
      <c r="D39" s="251"/>
      <c r="E39" s="163"/>
      <c r="F39" s="218"/>
      <c r="G39" s="218"/>
      <c r="H39" s="218"/>
      <c r="I39" s="218"/>
      <c r="J39" s="218"/>
      <c r="L39" s="235"/>
      <c r="M39" s="235"/>
      <c r="N39" s="235"/>
      <c r="O39" s="235"/>
      <c r="P39" s="235"/>
      <c r="Q39" s="235"/>
    </row>
    <row r="40" spans="1:17" s="178" customFormat="1" ht="25.5">
      <c r="A40" s="178">
        <v>13</v>
      </c>
      <c r="B40" s="173" t="s">
        <v>241</v>
      </c>
      <c r="C40" s="172" t="s">
        <v>275</v>
      </c>
      <c r="D40" s="259"/>
      <c r="E40" s="162"/>
      <c r="F40" s="181">
        <v>10</v>
      </c>
      <c r="G40" s="181"/>
      <c r="H40" s="181"/>
      <c r="I40" s="181"/>
      <c r="J40" s="211">
        <v>0</v>
      </c>
      <c r="L40" s="180"/>
      <c r="M40" s="180"/>
      <c r="N40" s="180"/>
      <c r="O40" s="180"/>
      <c r="P40" s="180"/>
      <c r="Q40" s="180">
        <f>+SUM(L40:O40)</f>
        <v>0</v>
      </c>
    </row>
    <row r="41" spans="2:17" s="174" customFormat="1" ht="12.75">
      <c r="B41" s="213"/>
      <c r="C41" s="214"/>
      <c r="D41" s="243"/>
      <c r="E41" s="27"/>
      <c r="F41" s="215"/>
      <c r="G41" s="215"/>
      <c r="H41" s="215"/>
      <c r="I41" s="215"/>
      <c r="J41" s="215"/>
      <c r="L41" s="216"/>
      <c r="M41" s="216"/>
      <c r="N41" s="216"/>
      <c r="O41" s="216"/>
      <c r="P41" s="216"/>
      <c r="Q41" s="216"/>
    </row>
    <row r="42" spans="2:17" s="174" customFormat="1" ht="13.5" thickBot="1">
      <c r="B42" s="293" t="s">
        <v>28</v>
      </c>
      <c r="C42" s="293"/>
      <c r="D42" s="28"/>
      <c r="E42" s="27"/>
      <c r="F42" s="5">
        <f>+SUM(F40:F41)</f>
        <v>10</v>
      </c>
      <c r="G42" s="5">
        <f>+SUM(G40:G41)</f>
        <v>0</v>
      </c>
      <c r="H42" s="5">
        <f>+SUM(H40:H41)</f>
        <v>0</v>
      </c>
      <c r="I42" s="5">
        <f>+SUM(I40:I41)</f>
        <v>0</v>
      </c>
      <c r="J42" s="5">
        <f>+SUM(J33:J34)</f>
        <v>0</v>
      </c>
      <c r="L42" s="110">
        <f aca="true" t="shared" si="5" ref="L42:Q42">+SUM(L40:L41)</f>
        <v>0</v>
      </c>
      <c r="M42" s="110">
        <f t="shared" si="5"/>
        <v>0</v>
      </c>
      <c r="N42" s="110">
        <f t="shared" si="5"/>
        <v>0</v>
      </c>
      <c r="O42" s="110">
        <f t="shared" si="5"/>
        <v>0</v>
      </c>
      <c r="P42" s="110">
        <f t="shared" si="5"/>
        <v>0</v>
      </c>
      <c r="Q42" s="110">
        <f t="shared" si="5"/>
        <v>0</v>
      </c>
    </row>
    <row r="43" spans="1:17" s="174" customFormat="1" ht="13.5" customHeight="1">
      <c r="A43" s="154"/>
      <c r="E43" s="176"/>
      <c r="L43" s="219"/>
      <c r="M43" s="219"/>
      <c r="N43" s="219"/>
      <c r="O43" s="219"/>
      <c r="P43" s="219"/>
      <c r="Q43" s="219"/>
    </row>
    <row r="44" spans="1:17" s="178" customFormat="1" ht="13.5" thickBot="1">
      <c r="A44" s="156"/>
      <c r="B44" s="293" t="s">
        <v>68</v>
      </c>
      <c r="C44" s="293"/>
      <c r="D44" s="202"/>
      <c r="E44" s="163"/>
      <c r="F44" s="135">
        <f>+F30+F25+F18+F13+F37+F42</f>
        <v>-196</v>
      </c>
      <c r="G44" s="135">
        <f>+G30+G25+G18+G13+G37+G42</f>
        <v>-83</v>
      </c>
      <c r="H44" s="135">
        <f>+H30+H25+H18+H13+H37+H42</f>
        <v>-48</v>
      </c>
      <c r="I44" s="135">
        <f>+I30+I25+I18+I13+I37+I42</f>
        <v>0</v>
      </c>
      <c r="J44" s="135">
        <f>+J30+J25+J18+J13+J37</f>
        <v>-3</v>
      </c>
      <c r="K44" s="174"/>
      <c r="L44" s="136">
        <f aca="true" t="shared" si="6" ref="L44:Q44">+L30+L25+L18+L13+L37+L42</f>
        <v>1.3</v>
      </c>
      <c r="M44" s="136">
        <f t="shared" si="6"/>
        <v>0</v>
      </c>
      <c r="N44" s="136">
        <f t="shared" si="6"/>
        <v>0</v>
      </c>
      <c r="O44" s="136">
        <f t="shared" si="6"/>
        <v>0</v>
      </c>
      <c r="P44" s="136">
        <f t="shared" si="6"/>
        <v>0</v>
      </c>
      <c r="Q44" s="136">
        <f t="shared" si="6"/>
        <v>1.3</v>
      </c>
    </row>
    <row r="45" spans="1:17" s="178" customFormat="1" ht="12.75">
      <c r="A45" s="12"/>
      <c r="B45" s="4"/>
      <c r="C45" s="4"/>
      <c r="D45" s="4"/>
      <c r="E45" s="27"/>
      <c r="F45" s="14"/>
      <c r="G45" s="14"/>
      <c r="H45" s="14"/>
      <c r="I45" s="14"/>
      <c r="J45" s="14"/>
      <c r="K45" s="174"/>
      <c r="L45" s="111"/>
      <c r="M45" s="111"/>
      <c r="N45" s="111"/>
      <c r="O45" s="111"/>
      <c r="P45" s="111"/>
      <c r="Q45" s="111"/>
    </row>
    <row r="46" spans="2:17" s="174" customFormat="1" ht="15" customHeight="1" hidden="1" thickBot="1">
      <c r="B46" s="293" t="s">
        <v>2</v>
      </c>
      <c r="C46" s="293"/>
      <c r="D46" s="4"/>
      <c r="E46" s="25"/>
      <c r="F46" s="5">
        <f>F5+F44</f>
        <v>2118</v>
      </c>
      <c r="G46" s="5">
        <f>G5+G44</f>
        <v>2035</v>
      </c>
      <c r="H46" s="5">
        <f>H5+H44</f>
        <v>1987</v>
      </c>
      <c r="I46" s="5">
        <f>I5+I44</f>
        <v>1987</v>
      </c>
      <c r="J46" s="5">
        <f>J5+J44</f>
        <v>-3</v>
      </c>
      <c r="L46" s="111"/>
      <c r="M46" s="111"/>
      <c r="N46" s="111"/>
      <c r="O46" s="111"/>
      <c r="P46" s="111"/>
      <c r="Q46" s="111"/>
    </row>
    <row r="47" spans="1:10" s="178" customFormat="1" ht="12.75" hidden="1">
      <c r="A47" s="12"/>
      <c r="D47" s="174"/>
      <c r="E47" s="25"/>
      <c r="F47" s="30"/>
      <c r="G47" s="30"/>
      <c r="H47" s="30"/>
      <c r="I47" s="30"/>
      <c r="J47" s="30"/>
    </row>
    <row r="48" spans="1:11" s="178" customFormat="1" ht="12.75">
      <c r="A48" s="12"/>
      <c r="B48" s="191" t="s">
        <v>255</v>
      </c>
      <c r="D48" s="174"/>
      <c r="E48" s="176"/>
      <c r="F48" s="130">
        <v>-201</v>
      </c>
      <c r="G48" s="130">
        <v>-63</v>
      </c>
      <c r="H48" s="130">
        <v>-48</v>
      </c>
      <c r="I48" s="130">
        <v>0</v>
      </c>
      <c r="J48" s="14">
        <f>I48+J44</f>
        <v>-3</v>
      </c>
      <c r="K48" s="14">
        <f>J48+K44</f>
        <v>-3</v>
      </c>
    </row>
    <row r="49" spans="1:17" s="178" customFormat="1" ht="12.75">
      <c r="A49" s="12"/>
      <c r="B49" s="198" t="s">
        <v>90</v>
      </c>
      <c r="C49" s="123"/>
      <c r="D49" s="174"/>
      <c r="E49" s="176"/>
      <c r="F49" s="130">
        <f>F44-F48</f>
        <v>5</v>
      </c>
      <c r="G49" s="130">
        <f>G44-G48</f>
        <v>-20</v>
      </c>
      <c r="H49" s="130">
        <f>H44-H48</f>
        <v>0</v>
      </c>
      <c r="I49" s="130">
        <f>I44-I48</f>
        <v>0</v>
      </c>
      <c r="J49" s="14">
        <v>2067.604</v>
      </c>
      <c r="L49" s="267"/>
      <c r="M49" s="267"/>
      <c r="N49" s="267"/>
      <c r="O49" s="267"/>
      <c r="P49" s="267"/>
      <c r="Q49" s="267"/>
    </row>
    <row r="50" spans="1:5" s="178" customFormat="1" ht="12.75">
      <c r="A50" s="12"/>
      <c r="D50" s="174"/>
      <c r="E50" s="26"/>
    </row>
    <row r="51" spans="1:5" s="178" customFormat="1" ht="12.75">
      <c r="A51" s="12"/>
      <c r="B51" s="221"/>
      <c r="C51" s="2" t="s">
        <v>184</v>
      </c>
      <c r="D51" s="174"/>
      <c r="E51" s="26"/>
    </row>
    <row r="52" spans="1:5" s="178" customFormat="1" ht="12.75">
      <c r="A52" s="12"/>
      <c r="D52" s="174"/>
      <c r="E52" s="26"/>
    </row>
    <row r="53" spans="1:12" s="178" customFormat="1" ht="12.75">
      <c r="A53" s="12"/>
      <c r="C53" s="13" t="s">
        <v>187</v>
      </c>
      <c r="D53" s="174"/>
      <c r="E53" s="84" t="s">
        <v>168</v>
      </c>
      <c r="F53" s="83" t="s">
        <v>34</v>
      </c>
      <c r="G53" s="81" t="s">
        <v>31</v>
      </c>
      <c r="H53" s="83" t="s">
        <v>32</v>
      </c>
      <c r="I53" s="83" t="s">
        <v>147</v>
      </c>
      <c r="J53" s="83" t="s">
        <v>147</v>
      </c>
      <c r="K53" s="174"/>
      <c r="L53" s="48" t="s">
        <v>169</v>
      </c>
    </row>
    <row r="54" spans="1:12" s="178" customFormat="1" ht="12.75">
      <c r="A54" s="12"/>
      <c r="C54" s="13"/>
      <c r="D54" s="174"/>
      <c r="E54" s="222" t="s">
        <v>176</v>
      </c>
      <c r="F54" s="223">
        <v>0</v>
      </c>
      <c r="G54" s="223">
        <v>0</v>
      </c>
      <c r="H54" s="223">
        <v>0</v>
      </c>
      <c r="I54" s="223">
        <v>0</v>
      </c>
      <c r="J54" s="223"/>
      <c r="K54" s="224"/>
      <c r="L54" s="80">
        <f>SUM(F54:I54)</f>
        <v>0</v>
      </c>
    </row>
    <row r="55" spans="1:12" s="178" customFormat="1" ht="12.75">
      <c r="A55" s="12"/>
      <c r="C55" s="13"/>
      <c r="D55" s="174"/>
      <c r="E55" s="222" t="s">
        <v>212</v>
      </c>
      <c r="F55" s="223">
        <f>F34+F35</f>
        <v>-30</v>
      </c>
      <c r="G55" s="223">
        <f>G34+G35</f>
        <v>-65</v>
      </c>
      <c r="H55" s="223">
        <f>H34+H35</f>
        <v>-45</v>
      </c>
      <c r="I55" s="223">
        <f>I34+I35</f>
        <v>0</v>
      </c>
      <c r="J55" s="223">
        <f>J35</f>
        <v>0</v>
      </c>
      <c r="K55" s="224"/>
      <c r="L55" s="80">
        <f>SUM(F55:I55)</f>
        <v>-140</v>
      </c>
    </row>
    <row r="56" spans="1:12" s="178" customFormat="1" ht="12.75">
      <c r="A56" s="12"/>
      <c r="C56" s="13"/>
      <c r="D56" s="174"/>
      <c r="E56" s="222" t="s">
        <v>213</v>
      </c>
      <c r="F56" s="223">
        <f>F33</f>
        <v>-54</v>
      </c>
      <c r="G56" s="223">
        <f>G33</f>
        <v>0</v>
      </c>
      <c r="H56" s="223">
        <f>H33</f>
        <v>0</v>
      </c>
      <c r="I56" s="223">
        <f>I33</f>
        <v>0</v>
      </c>
      <c r="J56" s="223" t="e">
        <f>#REF!</f>
        <v>#REF!</v>
      </c>
      <c r="K56" s="224"/>
      <c r="L56" s="80">
        <f>SUM(F56:I56)</f>
        <v>-54</v>
      </c>
    </row>
    <row r="57" spans="1:12" s="178" customFormat="1" ht="12.75">
      <c r="A57" s="12"/>
      <c r="C57" s="13"/>
      <c r="D57" s="174"/>
      <c r="E57" s="48" t="s">
        <v>169</v>
      </c>
      <c r="F57" s="82">
        <f>SUM(F54:F56)</f>
        <v>-84</v>
      </c>
      <c r="G57" s="79">
        <f aca="true" t="shared" si="7" ref="G57:L57">SUM(G54:G56)</f>
        <v>-65</v>
      </c>
      <c r="H57" s="82">
        <f t="shared" si="7"/>
        <v>-45</v>
      </c>
      <c r="I57" s="82">
        <f t="shared" si="7"/>
        <v>0</v>
      </c>
      <c r="J57" s="82" t="e">
        <f t="shared" si="7"/>
        <v>#REF!</v>
      </c>
      <c r="K57" s="41"/>
      <c r="L57" s="82">
        <f t="shared" si="7"/>
        <v>-194</v>
      </c>
    </row>
    <row r="58" spans="1:5" s="178" customFormat="1" ht="12.75">
      <c r="A58" s="12"/>
      <c r="C58" s="13"/>
      <c r="D58" s="174"/>
      <c r="E58" s="25"/>
    </row>
    <row r="59" spans="1:12" s="178" customFormat="1" ht="12.75">
      <c r="A59" s="12"/>
      <c r="C59" s="13" t="s">
        <v>195</v>
      </c>
      <c r="D59" s="174"/>
      <c r="E59" s="84" t="s">
        <v>168</v>
      </c>
      <c r="F59" s="83" t="s">
        <v>34</v>
      </c>
      <c r="G59" s="81" t="s">
        <v>31</v>
      </c>
      <c r="H59" s="83" t="s">
        <v>32</v>
      </c>
      <c r="I59" s="83" t="s">
        <v>147</v>
      </c>
      <c r="J59" s="83" t="s">
        <v>147</v>
      </c>
      <c r="K59" s="174"/>
      <c r="L59" s="48" t="s">
        <v>169</v>
      </c>
    </row>
    <row r="60" spans="1:12" s="178" customFormat="1" ht="12.75">
      <c r="A60" s="12"/>
      <c r="C60" s="13"/>
      <c r="D60" s="174"/>
      <c r="E60" s="222" t="s">
        <v>176</v>
      </c>
      <c r="F60" s="223">
        <f>F9+F11</f>
        <v>-25</v>
      </c>
      <c r="G60" s="223">
        <f>G9+G11</f>
        <v>0</v>
      </c>
      <c r="H60" s="223">
        <f>H9+H11</f>
        <v>0</v>
      </c>
      <c r="I60" s="223">
        <f>I9+I11</f>
        <v>0</v>
      </c>
      <c r="J60" s="223" t="e">
        <f>#REF!+J8+J9</f>
        <v>#REF!</v>
      </c>
      <c r="K60" s="224"/>
      <c r="L60" s="80">
        <f>SUM(F60:I60)</f>
        <v>-25</v>
      </c>
    </row>
    <row r="61" spans="1:12" s="178" customFormat="1" ht="12.75">
      <c r="A61" s="12"/>
      <c r="C61" s="13"/>
      <c r="D61" s="174"/>
      <c r="E61" s="222" t="s">
        <v>212</v>
      </c>
      <c r="F61" s="223">
        <f>F8</f>
        <v>-25</v>
      </c>
      <c r="G61" s="223">
        <f>G8</f>
        <v>0</v>
      </c>
      <c r="H61" s="223">
        <f>H8</f>
        <v>0</v>
      </c>
      <c r="I61" s="223">
        <f>I8</f>
        <v>0</v>
      </c>
      <c r="J61" s="223"/>
      <c r="K61" s="224"/>
      <c r="L61" s="80">
        <f>SUM(F61:I61)</f>
        <v>-25</v>
      </c>
    </row>
    <row r="62" spans="1:12" s="178" customFormat="1" ht="12.75">
      <c r="A62" s="12"/>
      <c r="C62" s="13"/>
      <c r="D62" s="174"/>
      <c r="E62" s="222" t="s">
        <v>213</v>
      </c>
      <c r="F62" s="223">
        <f>F10</f>
        <v>-2</v>
      </c>
      <c r="G62" s="223">
        <f>G10</f>
        <v>-2</v>
      </c>
      <c r="H62" s="223">
        <f>H10</f>
        <v>-3</v>
      </c>
      <c r="I62" s="223">
        <f>I10</f>
        <v>0</v>
      </c>
      <c r="J62" s="223">
        <f>J10</f>
        <v>-3</v>
      </c>
      <c r="K62" s="224"/>
      <c r="L62" s="80">
        <f>SUM(F62:I62)</f>
        <v>-7</v>
      </c>
    </row>
    <row r="63" spans="1:12" s="178" customFormat="1" ht="12.75">
      <c r="A63" s="12"/>
      <c r="C63" s="13"/>
      <c r="D63" s="174"/>
      <c r="E63" s="48" t="s">
        <v>169</v>
      </c>
      <c r="F63" s="82">
        <f>SUM(F60:F62)</f>
        <v>-52</v>
      </c>
      <c r="G63" s="79">
        <f>SUM(G60:G62)</f>
        <v>-2</v>
      </c>
      <c r="H63" s="82">
        <f>SUM(H60:H62)</f>
        <v>-3</v>
      </c>
      <c r="I63" s="82">
        <f>SUM(I60:I62)</f>
        <v>0</v>
      </c>
      <c r="J63" s="82" t="e">
        <f>SUM(J60:J62)</f>
        <v>#REF!</v>
      </c>
      <c r="K63" s="41"/>
      <c r="L63" s="82">
        <f>SUM(L60:L62)</f>
        <v>-57</v>
      </c>
    </row>
    <row r="64" spans="1:5" s="178" customFormat="1" ht="12.75">
      <c r="A64" s="12"/>
      <c r="C64" s="13"/>
      <c r="D64" s="174"/>
      <c r="E64" s="25"/>
    </row>
    <row r="65" spans="1:12" s="178" customFormat="1" ht="12.75">
      <c r="A65" s="12"/>
      <c r="C65" s="13" t="s">
        <v>8</v>
      </c>
      <c r="D65" s="174"/>
      <c r="E65" s="84" t="s">
        <v>168</v>
      </c>
      <c r="F65" s="83" t="s">
        <v>34</v>
      </c>
      <c r="G65" s="81" t="s">
        <v>31</v>
      </c>
      <c r="H65" s="83" t="s">
        <v>32</v>
      </c>
      <c r="I65" s="83" t="s">
        <v>147</v>
      </c>
      <c r="J65" s="83" t="s">
        <v>147</v>
      </c>
      <c r="K65" s="174"/>
      <c r="L65" s="48" t="s">
        <v>169</v>
      </c>
    </row>
    <row r="66" spans="1:12" s="178" customFormat="1" ht="12.75">
      <c r="A66" s="12"/>
      <c r="D66" s="174"/>
      <c r="E66" s="222" t="s">
        <v>176</v>
      </c>
      <c r="F66" s="223"/>
      <c r="G66" s="223"/>
      <c r="H66" s="223"/>
      <c r="I66" s="223"/>
      <c r="J66" s="223"/>
      <c r="K66" s="224"/>
      <c r="L66" s="80">
        <f>SUM(F66:I66)</f>
        <v>0</v>
      </c>
    </row>
    <row r="67" spans="1:12" s="178" customFormat="1" ht="12.75">
      <c r="A67" s="12"/>
      <c r="D67" s="174"/>
      <c r="E67" s="222" t="s">
        <v>212</v>
      </c>
      <c r="F67" s="223">
        <v>0</v>
      </c>
      <c r="G67" s="223">
        <f>G33</f>
        <v>0</v>
      </c>
      <c r="H67" s="223">
        <f>H33</f>
        <v>0</v>
      </c>
      <c r="I67" s="223">
        <f>I33</f>
        <v>0</v>
      </c>
      <c r="J67" s="223">
        <f>J33</f>
        <v>0</v>
      </c>
      <c r="K67" s="224"/>
      <c r="L67" s="80">
        <f>SUM(F67:I67)</f>
        <v>0</v>
      </c>
    </row>
    <row r="68" spans="1:12" s="178" customFormat="1" ht="12.75">
      <c r="A68" s="12"/>
      <c r="D68" s="174"/>
      <c r="E68" s="222" t="s">
        <v>213</v>
      </c>
      <c r="F68" s="223">
        <f>F16</f>
        <v>-16</v>
      </c>
      <c r="G68" s="223">
        <f>G16</f>
        <v>-19</v>
      </c>
      <c r="H68" s="223">
        <f>H16</f>
        <v>0</v>
      </c>
      <c r="I68" s="223">
        <f>I16</f>
        <v>0</v>
      </c>
      <c r="J68" s="223" t="e">
        <f>#REF!+J16</f>
        <v>#REF!</v>
      </c>
      <c r="K68" s="224"/>
      <c r="L68" s="80">
        <f>SUM(F68:I68)</f>
        <v>-35</v>
      </c>
    </row>
    <row r="69" spans="1:12" s="178" customFormat="1" ht="12.75">
      <c r="A69" s="12"/>
      <c r="D69" s="174"/>
      <c r="E69" s="48" t="s">
        <v>169</v>
      </c>
      <c r="F69" s="82">
        <f>SUM(F66:F68)</f>
        <v>-16</v>
      </c>
      <c r="G69" s="79">
        <f>SUM(G66:G68)</f>
        <v>-19</v>
      </c>
      <c r="H69" s="82">
        <f>SUM(H66:H68)</f>
        <v>0</v>
      </c>
      <c r="I69" s="82">
        <f>SUM(I66:I68)</f>
        <v>0</v>
      </c>
      <c r="J69" s="82" t="e">
        <f>SUM(J66:J68)</f>
        <v>#REF!</v>
      </c>
      <c r="K69" s="41"/>
      <c r="L69" s="82">
        <f>SUM(L66:L68)</f>
        <v>-35</v>
      </c>
    </row>
  </sheetData>
  <sheetProtection/>
  <mergeCells count="14">
    <mergeCell ref="B18:C18"/>
    <mergeCell ref="B30:C30"/>
    <mergeCell ref="B42:C42"/>
    <mergeCell ref="B27:C27"/>
    <mergeCell ref="B32:C32"/>
    <mergeCell ref="B37:C37"/>
    <mergeCell ref="L2:Q2"/>
    <mergeCell ref="B46:C46"/>
    <mergeCell ref="B1:K1"/>
    <mergeCell ref="B25:C25"/>
    <mergeCell ref="B44:C44"/>
    <mergeCell ref="B15:C15"/>
    <mergeCell ref="B7:C7"/>
    <mergeCell ref="B13:C13"/>
  </mergeCells>
  <conditionalFormatting sqref="L30:Q31 E25:J25 F46:J46 L25:Q25 L28:Q28 E27:J28 F10:J10 L4:Q10 E8:J9 E13:J23 L13:Q23 E30:J35 L33:Q35 E37:J37 L37:Q37 E44:J45 L44:Q46">
    <cfRule type="cellIs" priority="6" dxfId="0" operator="equal" stopIfTrue="1">
      <formula>0</formula>
    </cfRule>
  </conditionalFormatting>
  <conditionalFormatting sqref="L11:Q11 F11:J11">
    <cfRule type="cellIs" priority="5" dxfId="0" operator="equal" stopIfTrue="1">
      <formula>0</formula>
    </cfRule>
  </conditionalFormatting>
  <conditionalFormatting sqref="L39:Q39 E39:J39">
    <cfRule type="cellIs" priority="4" dxfId="0" operator="equal" stopIfTrue="1">
      <formula>0</formula>
    </cfRule>
  </conditionalFormatting>
  <conditionalFormatting sqref="E41:J42 L41:Q42">
    <cfRule type="cellIs" priority="3" dxfId="0" operator="equal" stopIfTrue="1">
      <formula>0</formula>
    </cfRule>
  </conditionalFormatting>
  <conditionalFormatting sqref="E40:J40 N40:Q40">
    <cfRule type="cellIs" priority="2" dxfId="0" operator="equal" stopIfTrue="1">
      <formula>0</formula>
    </cfRule>
  </conditionalFormatting>
  <conditionalFormatting sqref="L40:M4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80" r:id="rId1"/>
  <headerFooter alignWithMargins="0">
    <oddHeader>&amp;C&amp;16Detailed General Fund Budget Proposals 2014-18&amp;R&amp;16Appendix 3</oddHeader>
    <oddFooter>&amp;CPage &amp;P</oddFooter>
  </headerFooter>
</worksheet>
</file>

<file path=xl/worksheets/sheet2.xml><?xml version="1.0" encoding="utf-8"?>
<worksheet xmlns="http://schemas.openxmlformats.org/spreadsheetml/2006/main" xmlns:r="http://schemas.openxmlformats.org/officeDocument/2006/relationships">
  <sheetPr>
    <tabColor rgb="FF0099FF"/>
    <pageSetUpPr fitToPage="1"/>
  </sheetPr>
  <dimension ref="A1:V123"/>
  <sheetViews>
    <sheetView zoomScalePageLayoutView="0" workbookViewId="0" topLeftCell="A1">
      <pane xSplit="1" ySplit="7" topLeftCell="B26" activePane="bottomRight" state="frozen"/>
      <selection pane="topLeft" activeCell="A1" sqref="A1:N4"/>
      <selection pane="topRight" activeCell="A1" sqref="A1:N4"/>
      <selection pane="bottomLeft" activeCell="A1" sqref="A1:N4"/>
      <selection pane="bottomRight" activeCell="B20" sqref="B20"/>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7" width="9.140625" style="32" customWidth="1"/>
    <col min="18" max="18" width="8.140625" style="37" customWidth="1"/>
    <col min="19" max="19" width="7.28125" style="37" customWidth="1"/>
    <col min="20" max="20" width="8.140625" style="91" customWidth="1"/>
    <col min="21" max="22" width="9.140625" style="37" customWidth="1"/>
    <col min="23" max="16384" width="9.140625" style="32" customWidth="1"/>
  </cols>
  <sheetData>
    <row r="1" spans="1:16" ht="15.75" customHeight="1">
      <c r="A1" s="289" t="s">
        <v>105</v>
      </c>
      <c r="B1" s="289"/>
      <c r="C1" s="289"/>
      <c r="D1" s="289"/>
      <c r="E1" s="289"/>
      <c r="F1" s="289"/>
      <c r="G1" s="289"/>
      <c r="H1" s="289"/>
      <c r="I1" s="289"/>
      <c r="J1" s="289"/>
      <c r="K1" s="289"/>
      <c r="L1" s="289"/>
      <c r="M1" s="289"/>
      <c r="N1" s="289"/>
      <c r="O1" s="289"/>
      <c r="P1" s="289"/>
    </row>
    <row r="2" spans="1:16" ht="15.75" customHeight="1">
      <c r="A2" s="289" t="s">
        <v>236</v>
      </c>
      <c r="B2" s="289"/>
      <c r="C2" s="289"/>
      <c r="D2" s="289"/>
      <c r="E2" s="289"/>
      <c r="F2" s="289"/>
      <c r="G2" s="289"/>
      <c r="H2" s="289"/>
      <c r="I2" s="289"/>
      <c r="J2" s="289"/>
      <c r="K2" s="289"/>
      <c r="L2" s="289"/>
      <c r="M2" s="289"/>
      <c r="N2" s="289"/>
      <c r="O2" s="289"/>
      <c r="P2" s="289"/>
    </row>
    <row r="3" spans="1:16" ht="15.75" customHeight="1">
      <c r="A3" s="115"/>
      <c r="B3" s="115"/>
      <c r="C3" s="115"/>
      <c r="D3" s="115"/>
      <c r="E3" s="115"/>
      <c r="F3" s="115"/>
      <c r="G3" s="115"/>
      <c r="H3" s="115"/>
      <c r="I3" s="115"/>
      <c r="J3" s="115"/>
      <c r="K3" s="115"/>
      <c r="L3" s="115"/>
      <c r="M3" s="115"/>
      <c r="N3" s="115"/>
      <c r="O3" s="115"/>
      <c r="P3" s="115"/>
    </row>
    <row r="5" ht="12.75">
      <c r="A5" s="33" t="s">
        <v>211</v>
      </c>
    </row>
    <row r="6" spans="1:15" ht="25.5">
      <c r="A6" s="45" t="s">
        <v>205</v>
      </c>
      <c r="B6" s="88" t="s">
        <v>98</v>
      </c>
      <c r="C6" s="287" t="s">
        <v>27</v>
      </c>
      <c r="D6" s="288"/>
      <c r="E6" s="290" t="s">
        <v>187</v>
      </c>
      <c r="F6" s="288"/>
      <c r="G6" s="287" t="s">
        <v>25</v>
      </c>
      <c r="H6" s="288"/>
      <c r="I6" s="287" t="s">
        <v>195</v>
      </c>
      <c r="J6" s="288"/>
      <c r="K6" s="287" t="s">
        <v>21</v>
      </c>
      <c r="L6" s="288"/>
      <c r="M6" s="287" t="s">
        <v>137</v>
      </c>
      <c r="N6" s="288"/>
      <c r="O6" s="57" t="s">
        <v>106</v>
      </c>
    </row>
    <row r="7" spans="1:15" ht="17.25" customHeight="1">
      <c r="A7" s="46"/>
      <c r="B7" s="47" t="s">
        <v>200</v>
      </c>
      <c r="C7" s="114" t="s">
        <v>200</v>
      </c>
      <c r="D7" s="57" t="s">
        <v>201</v>
      </c>
      <c r="E7" s="47" t="s">
        <v>200</v>
      </c>
      <c r="F7" s="47" t="s">
        <v>201</v>
      </c>
      <c r="G7" s="276" t="s">
        <v>200</v>
      </c>
      <c r="H7" s="57" t="s">
        <v>201</v>
      </c>
      <c r="I7" s="47" t="s">
        <v>200</v>
      </c>
      <c r="J7" s="57" t="s">
        <v>201</v>
      </c>
      <c r="K7" s="57" t="s">
        <v>200</v>
      </c>
      <c r="L7" s="55" t="s">
        <v>201</v>
      </c>
      <c r="M7" s="47" t="s">
        <v>200</v>
      </c>
      <c r="N7" s="47" t="s">
        <v>201</v>
      </c>
      <c r="O7" s="62" t="s">
        <v>200</v>
      </c>
    </row>
    <row r="8" spans="1:15" ht="12.75">
      <c r="A8" s="165" t="s">
        <v>237</v>
      </c>
      <c r="B8" s="49"/>
      <c r="C8" s="50">
        <f>'Reg&amp;Maj proj'!F22</f>
        <v>53</v>
      </c>
      <c r="D8" s="166">
        <f>'Reg&amp;Maj proj'!L22</f>
        <v>0</v>
      </c>
      <c r="E8" s="49">
        <f>'Reg&amp;Maj proj'!F16</f>
        <v>-30</v>
      </c>
      <c r="F8" s="168"/>
      <c r="G8" s="50">
        <f>'Reg&amp;Maj proj'!F27</f>
        <v>2</v>
      </c>
      <c r="H8" s="49"/>
      <c r="I8" s="49">
        <f>'Reg&amp;Maj proj'!F12</f>
        <v>-442</v>
      </c>
      <c r="J8" s="166"/>
      <c r="K8" s="49"/>
      <c r="L8" s="168"/>
      <c r="M8" s="49">
        <f>'Reg&amp;Maj proj'!F32</f>
        <v>150</v>
      </c>
      <c r="N8" s="169"/>
      <c r="O8" s="63">
        <f>SUM(B8,C8,E8,G8,I8,K8,M8)</f>
        <v>-267</v>
      </c>
    </row>
    <row r="9" spans="1:15" ht="12.75">
      <c r="A9" s="165" t="s">
        <v>229</v>
      </c>
      <c r="B9" s="49"/>
      <c r="C9" s="50">
        <f>'Hsg &amp; Prop'!F21</f>
        <v>4</v>
      </c>
      <c r="D9" s="166"/>
      <c r="E9" s="49">
        <f>'Hsg &amp; Prop'!F16</f>
        <v>-53</v>
      </c>
      <c r="F9" s="168">
        <f>'Hsg &amp; Prop'!L16</f>
        <v>2</v>
      </c>
      <c r="G9" s="50"/>
      <c r="H9" s="49"/>
      <c r="I9" s="49">
        <f>'Hsg &amp; Prop'!F26</f>
        <v>-100</v>
      </c>
      <c r="J9" s="166"/>
      <c r="K9" s="49"/>
      <c r="L9" s="168"/>
      <c r="M9" s="49"/>
      <c r="N9" s="169"/>
      <c r="O9" s="64">
        <f aca="true" t="shared" si="0" ref="O9:O19">SUM(B9,C9,E9,G9,I9,K9,M9)</f>
        <v>-149</v>
      </c>
    </row>
    <row r="10" spans="1:15" ht="12.75">
      <c r="A10" s="44" t="s">
        <v>44</v>
      </c>
      <c r="B10" s="49"/>
      <c r="C10" s="50">
        <f>'City Dev'!F35</f>
        <v>90</v>
      </c>
      <c r="D10" s="166">
        <f>'City Dev'!L35</f>
        <v>1</v>
      </c>
      <c r="E10" s="49">
        <f>'City Dev'!F30</f>
        <v>-48</v>
      </c>
      <c r="F10" s="168">
        <f>'City Dev'!L30</f>
        <v>1</v>
      </c>
      <c r="G10" s="50"/>
      <c r="H10" s="49"/>
      <c r="I10" s="49">
        <f>'City Dev'!F17</f>
        <v>-71</v>
      </c>
      <c r="J10" s="166">
        <f>'City Dev'!L17</f>
        <v>0</v>
      </c>
      <c r="K10" s="49">
        <f>'City Dev'!F23</f>
        <v>-13</v>
      </c>
      <c r="L10" s="168">
        <f>'City Dev'!L23</f>
        <v>0</v>
      </c>
      <c r="M10" s="49">
        <f>'City Dev'!F41</f>
        <v>200</v>
      </c>
      <c r="N10" s="169"/>
      <c r="O10" s="64">
        <f t="shared" si="0"/>
        <v>158</v>
      </c>
    </row>
    <row r="11" spans="1:15" ht="12.75">
      <c r="A11" s="44" t="s">
        <v>180</v>
      </c>
      <c r="B11" s="49"/>
      <c r="C11" s="50">
        <f>'HR &amp; Fac'!F30</f>
        <v>100</v>
      </c>
      <c r="D11" s="166">
        <f>'HR &amp; Fac'!L30</f>
        <v>-1</v>
      </c>
      <c r="E11" s="49">
        <f>'HR &amp; Fac'!F17</f>
        <v>-2</v>
      </c>
      <c r="F11" s="168"/>
      <c r="G11" s="50">
        <f>'HR &amp; Fac'!F35</f>
        <v>-10</v>
      </c>
      <c r="H11" s="49"/>
      <c r="I11" s="49">
        <f>'HR &amp; Fac'!F11</f>
        <v>-20</v>
      </c>
      <c r="J11" s="166"/>
      <c r="K11" s="49">
        <f>'HR &amp; Fac'!F22</f>
        <v>-55</v>
      </c>
      <c r="L11" s="169">
        <f>'HR &amp; Fac'!L22</f>
        <v>1</v>
      </c>
      <c r="M11" s="49">
        <f>'HR &amp; Fac'!F41</f>
        <v>30</v>
      </c>
      <c r="N11" s="169"/>
      <c r="O11" s="64">
        <f t="shared" si="0"/>
        <v>43</v>
      </c>
    </row>
    <row r="12" spans="1:15" ht="12.75">
      <c r="A12" s="44" t="s">
        <v>204</v>
      </c>
      <c r="B12" s="49"/>
      <c r="C12" s="50">
        <f>'L&amp;G'!F19</f>
        <v>50</v>
      </c>
      <c r="D12" s="166"/>
      <c r="E12" s="49">
        <f>'L&amp;G'!F26</f>
        <v>-3</v>
      </c>
      <c r="F12" s="168"/>
      <c r="G12" s="50"/>
      <c r="H12" s="49"/>
      <c r="I12" s="49">
        <f>'L&amp;G'!F10</f>
        <v>-5</v>
      </c>
      <c r="J12" s="166"/>
      <c r="K12" s="49"/>
      <c r="L12" s="169"/>
      <c r="M12" s="49"/>
      <c r="N12" s="169"/>
      <c r="O12" s="64">
        <f t="shared" si="0"/>
        <v>42</v>
      </c>
    </row>
    <row r="13" spans="1:15" ht="12.75">
      <c r="A13" s="44" t="s">
        <v>203</v>
      </c>
      <c r="B13" s="49"/>
      <c r="C13" s="50">
        <f>'Cust Serv'!F29</f>
        <v>85</v>
      </c>
      <c r="D13" s="166">
        <f>'Cust Serv'!L29</f>
        <v>-2</v>
      </c>
      <c r="E13" s="49">
        <f>'Cust Serv'!F16</f>
        <v>-25</v>
      </c>
      <c r="F13" s="168">
        <f>'Cust Serv'!L16</f>
        <v>1</v>
      </c>
      <c r="G13" s="50">
        <f>'Cust Serv'!F23</f>
        <v>43</v>
      </c>
      <c r="H13" s="49">
        <f>'Cust Serv'!L23</f>
        <v>-1</v>
      </c>
      <c r="I13" s="49">
        <f>'Cust Serv'!F10</f>
        <v>-14</v>
      </c>
      <c r="J13" s="166"/>
      <c r="K13" s="49"/>
      <c r="L13" s="169"/>
      <c r="M13" s="49">
        <f>'Cust Serv'!F34</f>
        <v>35</v>
      </c>
      <c r="N13" s="169">
        <f>'Cust Serv'!L34</f>
        <v>-1</v>
      </c>
      <c r="O13" s="64">
        <f t="shared" si="0"/>
        <v>124</v>
      </c>
    </row>
    <row r="14" spans="1:15" ht="12.75">
      <c r="A14" s="44" t="s">
        <v>221</v>
      </c>
      <c r="B14" s="49"/>
      <c r="C14" s="50"/>
      <c r="D14" s="166"/>
      <c r="E14" s="49">
        <f>Finance!F12</f>
        <v>-29</v>
      </c>
      <c r="F14" s="168">
        <f>Finance!L12</f>
        <v>1</v>
      </c>
      <c r="G14" s="50"/>
      <c r="H14" s="49"/>
      <c r="I14" s="49"/>
      <c r="J14" s="166"/>
      <c r="K14" s="49"/>
      <c r="L14" s="169"/>
      <c r="M14" s="49"/>
      <c r="N14" s="169"/>
      <c r="O14" s="64">
        <f t="shared" si="0"/>
        <v>-29</v>
      </c>
    </row>
    <row r="15" spans="1:15" ht="12.75">
      <c r="A15" s="86" t="s">
        <v>202</v>
      </c>
      <c r="B15" s="49">
        <f>'Bus Imp &amp; Tech'!F21</f>
        <v>91</v>
      </c>
      <c r="C15" s="50">
        <f>'Bus Imp &amp; Tech'!F31</f>
        <v>10</v>
      </c>
      <c r="D15" s="166"/>
      <c r="E15" s="49">
        <f>'Bus Imp &amp; Tech'!F16</f>
        <v>-88</v>
      </c>
      <c r="F15" s="168"/>
      <c r="G15" s="50"/>
      <c r="H15" s="49"/>
      <c r="I15" s="49"/>
      <c r="J15" s="166"/>
      <c r="K15" s="49"/>
      <c r="L15" s="169"/>
      <c r="M15" s="49"/>
      <c r="N15" s="169"/>
      <c r="O15" s="64">
        <f t="shared" si="0"/>
        <v>13</v>
      </c>
    </row>
    <row r="16" spans="1:15" ht="12.75">
      <c r="A16" s="86" t="s">
        <v>101</v>
      </c>
      <c r="B16" s="49">
        <f>'Direct Services'!F13</f>
        <v>146</v>
      </c>
      <c r="C16" s="50">
        <f>'Direct Services'!F51</f>
        <v>412</v>
      </c>
      <c r="D16" s="166">
        <f>'Direct Services'!L51</f>
        <v>-6</v>
      </c>
      <c r="E16" s="49">
        <f>'Direct Services'!F41</f>
        <v>-240</v>
      </c>
      <c r="F16" s="168">
        <f>'Direct Services'!L41</f>
        <v>1</v>
      </c>
      <c r="G16" s="50">
        <f>'Direct Services'!F56</f>
        <v>-22</v>
      </c>
      <c r="H16" s="49">
        <f>'Direct Services'!L56</f>
        <v>-2</v>
      </c>
      <c r="I16" s="49">
        <f>'Direct Services'!F31</f>
        <v>-512</v>
      </c>
      <c r="J16" s="166">
        <f>'Direct Services'!L31</f>
        <v>-5</v>
      </c>
      <c r="K16" s="49"/>
      <c r="L16" s="169"/>
      <c r="M16" s="49">
        <f>'Direct Services'!F61</f>
        <v>50</v>
      </c>
      <c r="N16" s="169">
        <f>'Direct Services'!L61</f>
        <v>-2</v>
      </c>
      <c r="O16" s="64">
        <f t="shared" si="0"/>
        <v>-166</v>
      </c>
    </row>
    <row r="17" spans="1:15" ht="12.75">
      <c r="A17" s="165" t="s">
        <v>235</v>
      </c>
      <c r="B17" s="49">
        <f>'Leisure, Parks &amp; Comm'!F42</f>
        <v>12</v>
      </c>
      <c r="C17" s="50"/>
      <c r="D17" s="166"/>
      <c r="E17" s="49">
        <f>'Leisure, Parks &amp; Comm'!F37</f>
        <v>-289</v>
      </c>
      <c r="F17" s="168">
        <f>'Leisure, Parks &amp; Comm'!L37</f>
        <v>0</v>
      </c>
      <c r="G17" s="50"/>
      <c r="H17" s="49"/>
      <c r="I17" s="49">
        <f>'Leisure, Parks &amp; Comm'!F18</f>
        <v>-60</v>
      </c>
      <c r="J17" s="166"/>
      <c r="K17" s="49">
        <f>'Leisure, Parks &amp; Comm'!F24</f>
        <v>-140</v>
      </c>
      <c r="L17" s="168"/>
      <c r="M17" s="49"/>
      <c r="N17" s="169"/>
      <c r="O17" s="64">
        <f t="shared" si="0"/>
        <v>-477</v>
      </c>
    </row>
    <row r="18" spans="1:15" ht="12.75">
      <c r="A18" s="86" t="s">
        <v>65</v>
      </c>
      <c r="B18" s="49"/>
      <c r="C18" s="50">
        <f>'Env Dev'!F42</f>
        <v>10</v>
      </c>
      <c r="D18" s="166"/>
      <c r="E18" s="49">
        <f>'Env Dev'!F37</f>
        <v>-84</v>
      </c>
      <c r="F18" s="168">
        <f>'Env Dev'!L37</f>
        <v>1.3</v>
      </c>
      <c r="G18" s="50">
        <f>'Env Dev'!F30</f>
        <v>-20</v>
      </c>
      <c r="H18" s="49"/>
      <c r="I18" s="49">
        <f>'Env Dev'!F13</f>
        <v>-52</v>
      </c>
      <c r="J18" s="166"/>
      <c r="K18" s="49">
        <f>'Env Dev'!F18</f>
        <v>-16</v>
      </c>
      <c r="L18" s="168">
        <f>'Env Dev'!L18</f>
        <v>0</v>
      </c>
      <c r="M18" s="49">
        <f>'Env Dev'!F25</f>
        <v>-34</v>
      </c>
      <c r="N18" s="169"/>
      <c r="O18" s="64">
        <f t="shared" si="0"/>
        <v>-196</v>
      </c>
    </row>
    <row r="19" spans="1:20" ht="12.75">
      <c r="A19" s="44" t="s">
        <v>64</v>
      </c>
      <c r="B19" s="49"/>
      <c r="C19" s="50"/>
      <c r="D19" s="166"/>
      <c r="E19" s="51"/>
      <c r="F19" s="168"/>
      <c r="G19" s="50"/>
      <c r="H19" s="49"/>
      <c r="I19" s="49">
        <f>PCC!F15</f>
        <v>-16</v>
      </c>
      <c r="J19" s="166"/>
      <c r="K19" s="49"/>
      <c r="L19" s="168"/>
      <c r="M19" s="49">
        <f>PCC!F28</f>
        <v>18.5</v>
      </c>
      <c r="N19" s="169"/>
      <c r="O19" s="64">
        <f t="shared" si="0"/>
        <v>2.5</v>
      </c>
      <c r="R19" s="93" t="s">
        <v>171</v>
      </c>
      <c r="S19" s="94">
        <f>'CREG Summary'!N11+'OD&amp;CS Summary'!O13+'CSER Summary'!O12-O20</f>
        <v>0</v>
      </c>
      <c r="T19" s="92"/>
    </row>
    <row r="20" spans="1:22" s="33" customFormat="1" ht="12.75">
      <c r="A20" s="48" t="s">
        <v>15</v>
      </c>
      <c r="B20" s="52">
        <f aca="true" t="shared" si="1" ref="B20:N20">SUM(B8:B19)</f>
        <v>249</v>
      </c>
      <c r="C20" s="53">
        <f t="shared" si="1"/>
        <v>814</v>
      </c>
      <c r="D20" s="167">
        <f t="shared" si="1"/>
        <v>-8</v>
      </c>
      <c r="E20" s="52">
        <f t="shared" si="1"/>
        <v>-891</v>
      </c>
      <c r="F20" s="167">
        <f t="shared" si="1"/>
        <v>7.3</v>
      </c>
      <c r="G20" s="53">
        <f t="shared" si="1"/>
        <v>-7</v>
      </c>
      <c r="H20" s="52">
        <f t="shared" si="1"/>
        <v>-3</v>
      </c>
      <c r="I20" s="52">
        <f t="shared" si="1"/>
        <v>-1292</v>
      </c>
      <c r="J20" s="167">
        <f t="shared" si="1"/>
        <v>-5</v>
      </c>
      <c r="K20" s="52">
        <f t="shared" si="1"/>
        <v>-224</v>
      </c>
      <c r="L20" s="170">
        <f t="shared" si="1"/>
        <v>1</v>
      </c>
      <c r="M20" s="52">
        <f t="shared" si="1"/>
        <v>449.5</v>
      </c>
      <c r="N20" s="171">
        <f t="shared" si="1"/>
        <v>-3</v>
      </c>
      <c r="O20" s="54">
        <f>SUM(B20,C20,E20,G20,I20,K20,M20)</f>
        <v>-901.5</v>
      </c>
      <c r="R20" s="93" t="s">
        <v>172</v>
      </c>
      <c r="S20" s="94">
        <f>'CREG Summary'!D11+'CREG Summary'!F11+'CREG Summary'!I11+'CREG Summary'!K11+'CREG Summary'!M11+'OD&amp;CS Summary'!D13+'OD&amp;CS Summary'!F13+'OD&amp;CS Summary'!H13+'OD&amp;CS Summary'!J13+'OD&amp;CS Summary'!L13+'OD&amp;CS Summary'!N13+'CSER Summary'!D12+'CSER Summary'!F12+'CSER Summary'!H12+'CSER Summary'!J12+'CSER Summary'!L12+'CSER Summary'!N12-D20-F20-H20-J20-L20-N20</f>
        <v>0</v>
      </c>
      <c r="T20" s="92"/>
      <c r="U20" s="95"/>
      <c r="V20" s="95"/>
    </row>
    <row r="22" ht="12.75">
      <c r="A22" s="33" t="s">
        <v>214</v>
      </c>
    </row>
    <row r="23" spans="1:15" ht="25.5">
      <c r="A23" s="45" t="s">
        <v>205</v>
      </c>
      <c r="B23" s="57" t="s">
        <v>98</v>
      </c>
      <c r="C23" s="287" t="s">
        <v>27</v>
      </c>
      <c r="D23" s="288"/>
      <c r="E23" s="287" t="s">
        <v>187</v>
      </c>
      <c r="F23" s="288"/>
      <c r="G23" s="287" t="s">
        <v>25</v>
      </c>
      <c r="H23" s="288"/>
      <c r="I23" s="287" t="s">
        <v>195</v>
      </c>
      <c r="J23" s="288"/>
      <c r="K23" s="287" t="s">
        <v>21</v>
      </c>
      <c r="L23" s="288"/>
      <c r="M23" s="287" t="s">
        <v>137</v>
      </c>
      <c r="N23" s="288"/>
      <c r="O23" s="57" t="s">
        <v>106</v>
      </c>
    </row>
    <row r="24" spans="1:15" ht="17.25" customHeight="1">
      <c r="A24" s="46"/>
      <c r="B24" s="47" t="s">
        <v>200</v>
      </c>
      <c r="C24" s="114" t="s">
        <v>200</v>
      </c>
      <c r="D24" s="57" t="s">
        <v>201</v>
      </c>
      <c r="E24" s="47" t="s">
        <v>200</v>
      </c>
      <c r="F24" s="57" t="s">
        <v>201</v>
      </c>
      <c r="G24" s="276" t="s">
        <v>200</v>
      </c>
      <c r="H24" s="57" t="s">
        <v>201</v>
      </c>
      <c r="I24" s="47" t="s">
        <v>200</v>
      </c>
      <c r="J24" s="47" t="s">
        <v>201</v>
      </c>
      <c r="K24" s="47" t="s">
        <v>200</v>
      </c>
      <c r="L24" s="47" t="s">
        <v>201</v>
      </c>
      <c r="M24" s="47" t="s">
        <v>200</v>
      </c>
      <c r="N24" s="47" t="s">
        <v>201</v>
      </c>
      <c r="O24" s="47" t="s">
        <v>200</v>
      </c>
    </row>
    <row r="25" spans="1:17" ht="12.75">
      <c r="A25" s="165" t="s">
        <v>237</v>
      </c>
      <c r="B25" s="49"/>
      <c r="C25" s="50">
        <f>'Reg&amp;Maj proj'!G22</f>
        <v>0</v>
      </c>
      <c r="D25" s="166"/>
      <c r="E25" s="49">
        <f>'Reg&amp;Maj proj'!G16</f>
        <v>0</v>
      </c>
      <c r="F25" s="166"/>
      <c r="G25" s="50">
        <f>'Reg&amp;Maj proj'!G27</f>
        <v>2</v>
      </c>
      <c r="H25" s="49"/>
      <c r="I25" s="49">
        <f>'Reg&amp;Maj proj'!G12</f>
        <v>-34</v>
      </c>
      <c r="J25" s="166"/>
      <c r="K25" s="49"/>
      <c r="L25" s="166"/>
      <c r="M25" s="49">
        <f>'Reg&amp;Maj proj'!G32</f>
        <v>-100</v>
      </c>
      <c r="N25" s="168"/>
      <c r="O25" s="63">
        <f>SUM(B25,C25,E25,G25,I25,K25,M25)</f>
        <v>-132</v>
      </c>
      <c r="Q25" s="37"/>
    </row>
    <row r="26" spans="1:17" ht="12.75">
      <c r="A26" s="165" t="s">
        <v>229</v>
      </c>
      <c r="B26" s="49"/>
      <c r="C26" s="50">
        <f>'Hsg &amp; Prop'!G21</f>
        <v>3</v>
      </c>
      <c r="D26" s="166"/>
      <c r="E26" s="49">
        <f>'Hsg &amp; Prop'!G16</f>
        <v>-385</v>
      </c>
      <c r="F26" s="166"/>
      <c r="G26" s="50"/>
      <c r="H26" s="49"/>
      <c r="I26" s="49">
        <f>'Hsg &amp; Prop'!G26</f>
        <v>-100</v>
      </c>
      <c r="J26" s="169"/>
      <c r="K26" s="49"/>
      <c r="L26" s="166"/>
      <c r="M26" s="49"/>
      <c r="N26" s="169"/>
      <c r="O26" s="64">
        <f aca="true" t="shared" si="2" ref="O26:O37">SUM(B26,C26,E26,G26,I26,K26,M26)</f>
        <v>-482</v>
      </c>
      <c r="Q26" s="37"/>
    </row>
    <row r="27" spans="1:17" ht="12.75">
      <c r="A27" s="44" t="s">
        <v>44</v>
      </c>
      <c r="B27" s="49"/>
      <c r="C27" s="50">
        <f>'City Dev'!G35</f>
        <v>40</v>
      </c>
      <c r="D27" s="166">
        <f>'City Dev'!M35</f>
        <v>-1</v>
      </c>
      <c r="E27" s="49"/>
      <c r="F27" s="166"/>
      <c r="G27" s="50"/>
      <c r="H27" s="49"/>
      <c r="I27" s="49">
        <f>'City Dev'!G17</f>
        <v>69</v>
      </c>
      <c r="J27" s="169"/>
      <c r="K27" s="49">
        <f>'City Dev'!G23</f>
        <v>-86</v>
      </c>
      <c r="L27" s="166">
        <f>'City Dev'!M23</f>
        <v>1</v>
      </c>
      <c r="M27" s="49">
        <f>'City Dev'!G41</f>
        <v>-175</v>
      </c>
      <c r="N27" s="169"/>
      <c r="O27" s="64">
        <f t="shared" si="2"/>
        <v>-152</v>
      </c>
      <c r="Q27" s="37"/>
    </row>
    <row r="28" spans="1:17" ht="12.75">
      <c r="A28" s="44" t="s">
        <v>180</v>
      </c>
      <c r="B28" s="49"/>
      <c r="C28" s="50">
        <f>'HR &amp; Fac'!G30</f>
        <v>15</v>
      </c>
      <c r="D28" s="166"/>
      <c r="E28" s="49"/>
      <c r="F28" s="166"/>
      <c r="G28" s="50"/>
      <c r="H28" s="49"/>
      <c r="I28" s="49">
        <f>'HR &amp; Fac'!G11</f>
        <v>-70</v>
      </c>
      <c r="J28" s="166"/>
      <c r="K28" s="49"/>
      <c r="L28" s="169"/>
      <c r="M28" s="49"/>
      <c r="N28" s="169"/>
      <c r="O28" s="64">
        <f t="shared" si="2"/>
        <v>-55</v>
      </c>
      <c r="Q28" s="37"/>
    </row>
    <row r="29" spans="1:17" ht="12.75">
      <c r="A29" s="44" t="s">
        <v>204</v>
      </c>
      <c r="B29" s="49"/>
      <c r="C29" s="50">
        <f>'L&amp;G'!G19</f>
        <v>-50</v>
      </c>
      <c r="D29" s="166"/>
      <c r="E29" s="49">
        <f>'L&amp;G'!G26</f>
        <v>-354</v>
      </c>
      <c r="F29" s="166"/>
      <c r="G29" s="50"/>
      <c r="H29" s="49"/>
      <c r="I29" s="49">
        <f>'L&amp;G'!G10</f>
        <v>-5</v>
      </c>
      <c r="J29" s="169"/>
      <c r="K29" s="49">
        <f>'L&amp;G'!G14</f>
        <v>-28</v>
      </c>
      <c r="L29" s="169">
        <f>'L&amp;G'!M14</f>
        <v>1</v>
      </c>
      <c r="M29" s="49"/>
      <c r="N29" s="169"/>
      <c r="O29" s="64">
        <f t="shared" si="2"/>
        <v>-437</v>
      </c>
      <c r="Q29" s="37"/>
    </row>
    <row r="30" spans="1:17" ht="12.75">
      <c r="A30" s="44" t="s">
        <v>203</v>
      </c>
      <c r="B30" s="49"/>
      <c r="C30" s="50">
        <f>'Cust Serv'!G29</f>
        <v>0</v>
      </c>
      <c r="D30" s="166"/>
      <c r="E30" s="49">
        <f>'Cust Serv'!G16</f>
        <v>-156</v>
      </c>
      <c r="F30" s="166">
        <f>'Cust Serv'!M16</f>
        <v>3</v>
      </c>
      <c r="G30" s="50">
        <f>'Cust Serv'!G23</f>
        <v>38</v>
      </c>
      <c r="H30" s="49">
        <f>'Cust Serv'!M23</f>
        <v>-1</v>
      </c>
      <c r="I30" s="49"/>
      <c r="J30" s="169"/>
      <c r="K30" s="49"/>
      <c r="L30" s="169"/>
      <c r="M30" s="49"/>
      <c r="N30" s="169"/>
      <c r="O30" s="64">
        <f t="shared" si="2"/>
        <v>-118</v>
      </c>
      <c r="Q30" s="37"/>
    </row>
    <row r="31" spans="1:17" ht="12.75">
      <c r="A31" s="44" t="s">
        <v>221</v>
      </c>
      <c r="B31" s="49"/>
      <c r="C31" s="50"/>
      <c r="D31" s="166"/>
      <c r="E31" s="49">
        <f>Finance!G12</f>
        <v>-70</v>
      </c>
      <c r="F31" s="166">
        <f>Finance!M12</f>
        <v>2</v>
      </c>
      <c r="G31" s="50"/>
      <c r="H31" s="49"/>
      <c r="I31" s="49"/>
      <c r="J31" s="169"/>
      <c r="K31" s="49"/>
      <c r="L31" s="169"/>
      <c r="M31" s="49"/>
      <c r="N31" s="169"/>
      <c r="O31" s="64">
        <f t="shared" si="2"/>
        <v>-70</v>
      </c>
      <c r="Q31" s="37"/>
    </row>
    <row r="32" spans="1:17" ht="12.75">
      <c r="A32" s="86" t="s">
        <v>202</v>
      </c>
      <c r="B32" s="49">
        <f>'Bus Imp &amp; Tech'!G21</f>
        <v>25</v>
      </c>
      <c r="C32" s="50">
        <f>'Bus Imp &amp; Tech'!G31</f>
        <v>0</v>
      </c>
      <c r="D32" s="166"/>
      <c r="E32" s="49">
        <f>'Bus Imp &amp; Tech'!G16</f>
        <v>-179</v>
      </c>
      <c r="F32" s="166"/>
      <c r="G32" s="50"/>
      <c r="H32" s="49"/>
      <c r="I32" s="49"/>
      <c r="J32" s="169"/>
      <c r="K32" s="49"/>
      <c r="L32" s="169"/>
      <c r="M32" s="49"/>
      <c r="N32" s="169"/>
      <c r="O32" s="64">
        <f t="shared" si="2"/>
        <v>-154</v>
      </c>
      <c r="Q32" s="37"/>
    </row>
    <row r="33" spans="1:17" ht="12.75">
      <c r="A33" s="86" t="s">
        <v>101</v>
      </c>
      <c r="B33" s="49">
        <f>'Direct Services'!G13</f>
        <v>151</v>
      </c>
      <c r="C33" s="50">
        <f>'Direct Services'!G51</f>
        <v>-26</v>
      </c>
      <c r="D33" s="166">
        <f>'Direct Services'!M51</f>
        <v>-3</v>
      </c>
      <c r="E33" s="49">
        <f>'Direct Services'!G41</f>
        <v>-270</v>
      </c>
      <c r="F33" s="166"/>
      <c r="G33" s="50">
        <f>'Direct Services'!G56</f>
        <v>-7</v>
      </c>
      <c r="H33" s="49"/>
      <c r="I33" s="49">
        <f>'Direct Services'!G31</f>
        <v>-170</v>
      </c>
      <c r="J33" s="166">
        <f>'Direct Services'!M31</f>
        <v>-3</v>
      </c>
      <c r="K33" s="49"/>
      <c r="L33" s="169"/>
      <c r="M33" s="49">
        <f>'Direct Services'!G61</f>
        <v>-25</v>
      </c>
      <c r="N33" s="168">
        <f>'Direct Services'!M61</f>
        <v>1</v>
      </c>
      <c r="O33" s="64">
        <f t="shared" si="2"/>
        <v>-347</v>
      </c>
      <c r="Q33" s="37"/>
    </row>
    <row r="34" spans="1:17" ht="12.75">
      <c r="A34" s="165" t="s">
        <v>235</v>
      </c>
      <c r="B34" s="49">
        <f>'Leisure, Parks &amp; Comm'!G42</f>
        <v>6</v>
      </c>
      <c r="C34" s="50"/>
      <c r="D34" s="166"/>
      <c r="E34" s="49">
        <f>'Leisure, Parks &amp; Comm'!G37</f>
        <v>-315</v>
      </c>
      <c r="F34" s="166"/>
      <c r="G34" s="50"/>
      <c r="H34" s="49"/>
      <c r="I34" s="49">
        <f>'Leisure, Parks &amp; Comm'!G18</f>
        <v>-62</v>
      </c>
      <c r="J34" s="169"/>
      <c r="K34" s="49"/>
      <c r="L34" s="166"/>
      <c r="M34" s="49"/>
      <c r="N34" s="169"/>
      <c r="O34" s="64">
        <f t="shared" si="2"/>
        <v>-371</v>
      </c>
      <c r="Q34" s="37"/>
    </row>
    <row r="35" spans="1:17" ht="12.75">
      <c r="A35" s="86" t="s">
        <v>65</v>
      </c>
      <c r="B35" s="49"/>
      <c r="C35" s="50"/>
      <c r="D35" s="166"/>
      <c r="E35" s="49">
        <f>'Env Dev'!G37</f>
        <v>-65</v>
      </c>
      <c r="F35" s="166"/>
      <c r="G35" s="50"/>
      <c r="H35" s="49"/>
      <c r="I35" s="49">
        <f>'Env Dev'!G13</f>
        <v>-2</v>
      </c>
      <c r="J35" s="169"/>
      <c r="K35" s="49">
        <f>'Env Dev'!G18</f>
        <v>-19</v>
      </c>
      <c r="L35" s="166"/>
      <c r="M35" s="49">
        <f>'Env Dev'!G25</f>
        <v>3</v>
      </c>
      <c r="N35" s="169"/>
      <c r="O35" s="64">
        <f t="shared" si="2"/>
        <v>-83</v>
      </c>
      <c r="Q35" s="37"/>
    </row>
    <row r="36" spans="1:20" ht="12.75">
      <c r="A36" s="44" t="s">
        <v>64</v>
      </c>
      <c r="B36" s="49"/>
      <c r="C36" s="50"/>
      <c r="D36" s="166"/>
      <c r="E36" s="51"/>
      <c r="F36" s="166"/>
      <c r="G36" s="50"/>
      <c r="H36" s="49"/>
      <c r="I36" s="49">
        <f>PCC!G15</f>
        <v>-20</v>
      </c>
      <c r="J36" s="169"/>
      <c r="K36" s="49">
        <f>PCC!G21</f>
        <v>-17</v>
      </c>
      <c r="L36" s="166">
        <f>PCC!M21</f>
        <v>0</v>
      </c>
      <c r="M36" s="49">
        <f>PCC!G28</f>
        <v>-162.5</v>
      </c>
      <c r="N36" s="169"/>
      <c r="O36" s="64">
        <f t="shared" si="2"/>
        <v>-199.5</v>
      </c>
      <c r="Q36" s="37"/>
      <c r="R36" s="93" t="s">
        <v>171</v>
      </c>
      <c r="S36" s="94">
        <f>'CREG Summary'!N19+'OD&amp;CS Summary'!O23+'CSER Summary'!O21-O37</f>
        <v>0</v>
      </c>
      <c r="T36" s="92"/>
    </row>
    <row r="37" spans="1:22" s="33" customFormat="1" ht="12.75">
      <c r="A37" s="48" t="s">
        <v>15</v>
      </c>
      <c r="B37" s="52">
        <f aca="true" t="shared" si="3" ref="B37:N37">SUM(B25:B36)</f>
        <v>182</v>
      </c>
      <c r="C37" s="53">
        <f t="shared" si="3"/>
        <v>-18</v>
      </c>
      <c r="D37" s="167">
        <f t="shared" si="3"/>
        <v>-4</v>
      </c>
      <c r="E37" s="52">
        <f t="shared" si="3"/>
        <v>-1794</v>
      </c>
      <c r="F37" s="167">
        <f t="shared" si="3"/>
        <v>5</v>
      </c>
      <c r="G37" s="53">
        <f t="shared" si="3"/>
        <v>33</v>
      </c>
      <c r="H37" s="52">
        <f t="shared" si="3"/>
        <v>-1</v>
      </c>
      <c r="I37" s="52">
        <f t="shared" si="3"/>
        <v>-394</v>
      </c>
      <c r="J37" s="167">
        <f t="shared" si="3"/>
        <v>-3</v>
      </c>
      <c r="K37" s="52">
        <f t="shared" si="3"/>
        <v>-150</v>
      </c>
      <c r="L37" s="167">
        <f t="shared" si="3"/>
        <v>2</v>
      </c>
      <c r="M37" s="52">
        <f t="shared" si="3"/>
        <v>-459.5</v>
      </c>
      <c r="N37" s="167">
        <f t="shared" si="3"/>
        <v>1</v>
      </c>
      <c r="O37" s="54">
        <f t="shared" si="2"/>
        <v>-2600.5</v>
      </c>
      <c r="Q37" s="37"/>
      <c r="R37" s="93" t="s">
        <v>172</v>
      </c>
      <c r="S37" s="94">
        <f>'CREG Summary'!D19+'CREG Summary'!F19+'CREG Summary'!I19+'CREG Summary'!K19+'CREG Summary'!M19+'OD&amp;CS Summary'!D23+'OD&amp;CS Summary'!F23+'OD&amp;CS Summary'!H23+'OD&amp;CS Summary'!J23+'OD&amp;CS Summary'!L23+'OD&amp;CS Summary'!N23+'CSER Summary'!D21+'CSER Summary'!F21+'CSER Summary'!H21+'CSER Summary'!J21+'CSER Summary'!L21+'CSER Summary'!N21-D37-F37-H37-J37-L37-N37</f>
        <v>0</v>
      </c>
      <c r="T37" s="92"/>
      <c r="U37" s="95"/>
      <c r="V37" s="95"/>
    </row>
    <row r="38" spans="1:22" s="33" customFormat="1" ht="12.75">
      <c r="A38" s="58"/>
      <c r="B38" s="59"/>
      <c r="C38" s="59"/>
      <c r="D38" s="59"/>
      <c r="E38" s="59"/>
      <c r="F38" s="59"/>
      <c r="G38" s="59"/>
      <c r="H38" s="59"/>
      <c r="I38" s="59"/>
      <c r="J38" s="59"/>
      <c r="K38" s="59"/>
      <c r="L38" s="59"/>
      <c r="M38" s="59"/>
      <c r="N38" s="59"/>
      <c r="O38" s="60"/>
      <c r="R38" s="95"/>
      <c r="S38" s="95"/>
      <c r="T38" s="92"/>
      <c r="U38" s="95"/>
      <c r="V38" s="95"/>
    </row>
    <row r="39" ht="12.75">
      <c r="A39" s="33" t="s">
        <v>215</v>
      </c>
    </row>
    <row r="40" spans="1:15" ht="25.5">
      <c r="A40" s="45" t="s">
        <v>205</v>
      </c>
      <c r="B40" s="57" t="s">
        <v>98</v>
      </c>
      <c r="C40" s="287" t="s">
        <v>27</v>
      </c>
      <c r="D40" s="288"/>
      <c r="E40" s="287" t="s">
        <v>187</v>
      </c>
      <c r="F40" s="288"/>
      <c r="G40" s="287" t="s">
        <v>25</v>
      </c>
      <c r="H40" s="288"/>
      <c r="I40" s="287" t="s">
        <v>195</v>
      </c>
      <c r="J40" s="288"/>
      <c r="K40" s="287" t="s">
        <v>21</v>
      </c>
      <c r="L40" s="288"/>
      <c r="M40" s="287" t="s">
        <v>137</v>
      </c>
      <c r="N40" s="288"/>
      <c r="O40" s="57" t="s">
        <v>106</v>
      </c>
    </row>
    <row r="41" spans="1:15" ht="17.25" customHeight="1">
      <c r="A41" s="46"/>
      <c r="B41" s="47" t="s">
        <v>200</v>
      </c>
      <c r="C41" s="114" t="s">
        <v>200</v>
      </c>
      <c r="D41" s="57" t="s">
        <v>201</v>
      </c>
      <c r="E41" s="47" t="s">
        <v>200</v>
      </c>
      <c r="F41" s="57" t="s">
        <v>201</v>
      </c>
      <c r="G41" s="276" t="s">
        <v>200</v>
      </c>
      <c r="H41" s="57" t="s">
        <v>201</v>
      </c>
      <c r="I41" s="47" t="s">
        <v>200</v>
      </c>
      <c r="J41" s="47" t="s">
        <v>201</v>
      </c>
      <c r="K41" s="47" t="s">
        <v>200</v>
      </c>
      <c r="L41" s="47" t="s">
        <v>201</v>
      </c>
      <c r="M41" s="47" t="s">
        <v>200</v>
      </c>
      <c r="N41" s="47" t="s">
        <v>201</v>
      </c>
      <c r="O41" s="47" t="s">
        <v>200</v>
      </c>
    </row>
    <row r="42" spans="1:15" ht="12.75">
      <c r="A42" s="165" t="s">
        <v>237</v>
      </c>
      <c r="B42" s="49"/>
      <c r="C42" s="50">
        <f>'Reg&amp;Maj proj'!H22</f>
        <v>0</v>
      </c>
      <c r="D42" s="166"/>
      <c r="E42" s="49">
        <f>'Reg&amp;Maj proj'!H16</f>
        <v>0</v>
      </c>
      <c r="F42" s="166"/>
      <c r="G42" s="50">
        <f>'Reg&amp;Maj proj'!H27</f>
        <v>2</v>
      </c>
      <c r="H42" s="49"/>
      <c r="I42" s="49">
        <f>'Reg&amp;Maj proj'!H12</f>
        <v>-74</v>
      </c>
      <c r="J42" s="166"/>
      <c r="K42" s="49"/>
      <c r="L42" s="166"/>
      <c r="M42" s="49"/>
      <c r="N42" s="56"/>
      <c r="O42" s="63">
        <f>SUM(B42,C42,E42,G42,I42,K42,M42)</f>
        <v>-72</v>
      </c>
    </row>
    <row r="43" spans="1:15" ht="12.75">
      <c r="A43" s="165" t="s">
        <v>229</v>
      </c>
      <c r="B43" s="49"/>
      <c r="C43" s="50">
        <f>'Hsg &amp; Prop'!H21</f>
        <v>10</v>
      </c>
      <c r="D43" s="166"/>
      <c r="E43" s="49">
        <f>'Hsg &amp; Prop'!H16</f>
        <v>-26</v>
      </c>
      <c r="F43" s="166"/>
      <c r="G43" s="50"/>
      <c r="H43" s="49"/>
      <c r="I43" s="49">
        <f>+'Hsg &amp; Prop'!H24</f>
        <v>-200</v>
      </c>
      <c r="J43" s="169"/>
      <c r="K43" s="49"/>
      <c r="L43" s="166"/>
      <c r="M43" s="49"/>
      <c r="N43" s="50"/>
      <c r="O43" s="64">
        <f aca="true" t="shared" si="4" ref="O43:O54">SUM(B43,C43,E43,G43,I43,K43,M43)</f>
        <v>-216</v>
      </c>
    </row>
    <row r="44" spans="1:15" ht="12.75">
      <c r="A44" s="44" t="s">
        <v>44</v>
      </c>
      <c r="B44" s="49"/>
      <c r="C44" s="50">
        <f>'City Dev'!H35</f>
        <v>-90</v>
      </c>
      <c r="D44" s="166">
        <f>'City Dev'!N35</f>
        <v>-1</v>
      </c>
      <c r="E44" s="49"/>
      <c r="F44" s="166"/>
      <c r="G44" s="50"/>
      <c r="H44" s="49"/>
      <c r="I44" s="49">
        <f>'City Dev'!H17</f>
        <v>-2</v>
      </c>
      <c r="J44" s="169"/>
      <c r="K44" s="49">
        <f>'City Dev'!H23</f>
        <v>-10</v>
      </c>
      <c r="L44" s="166"/>
      <c r="M44" s="49">
        <f>'City Dev'!H41</f>
        <v>-25</v>
      </c>
      <c r="N44" s="50"/>
      <c r="O44" s="64">
        <f t="shared" si="4"/>
        <v>-127</v>
      </c>
    </row>
    <row r="45" spans="1:15" ht="12.75">
      <c r="A45" s="44" t="s">
        <v>180</v>
      </c>
      <c r="B45" s="49"/>
      <c r="C45" s="50">
        <f>'HR &amp; Fac'!H30</f>
        <v>-40</v>
      </c>
      <c r="D45" s="166"/>
      <c r="E45" s="49">
        <f>'HR &amp; Fac'!H17</f>
        <v>-3</v>
      </c>
      <c r="F45" s="166"/>
      <c r="G45" s="50"/>
      <c r="H45" s="49"/>
      <c r="I45" s="49">
        <f>'HR &amp; Fac'!H11</f>
        <v>-50</v>
      </c>
      <c r="J45" s="169"/>
      <c r="K45" s="49"/>
      <c r="L45" s="169"/>
      <c r="M45" s="49"/>
      <c r="N45" s="50"/>
      <c r="O45" s="64">
        <f t="shared" si="4"/>
        <v>-93</v>
      </c>
    </row>
    <row r="46" spans="1:15" ht="12.75">
      <c r="A46" s="44" t="s">
        <v>204</v>
      </c>
      <c r="B46" s="49"/>
      <c r="C46" s="50"/>
      <c r="D46" s="166"/>
      <c r="E46" s="49">
        <f>'L&amp;G'!H26</f>
        <v>0</v>
      </c>
      <c r="F46" s="166"/>
      <c r="G46" s="50"/>
      <c r="H46" s="49"/>
      <c r="I46" s="49"/>
      <c r="J46" s="169"/>
      <c r="K46" s="49"/>
      <c r="L46" s="169"/>
      <c r="M46" s="49"/>
      <c r="N46" s="50"/>
      <c r="O46" s="64">
        <f t="shared" si="4"/>
        <v>0</v>
      </c>
    </row>
    <row r="47" spans="1:15" ht="12.75">
      <c r="A47" s="44" t="s">
        <v>203</v>
      </c>
      <c r="B47" s="49"/>
      <c r="C47" s="50"/>
      <c r="D47" s="166"/>
      <c r="E47" s="49">
        <f>'Cust Serv'!H16</f>
        <v>-85</v>
      </c>
      <c r="F47" s="166">
        <f>'Cust Serv'!N16</f>
        <v>2</v>
      </c>
      <c r="G47" s="50">
        <f>'Cust Serv'!H23</f>
        <v>-38</v>
      </c>
      <c r="H47" s="49">
        <f>'Cust Serv'!N23</f>
        <v>1</v>
      </c>
      <c r="I47" s="49"/>
      <c r="J47" s="169"/>
      <c r="K47" s="49"/>
      <c r="L47" s="169"/>
      <c r="M47" s="49">
        <f>'Cust Serv'!H34</f>
        <v>-35</v>
      </c>
      <c r="N47" s="50">
        <f>'Cust Serv'!N34</f>
        <v>1</v>
      </c>
      <c r="O47" s="64">
        <f t="shared" si="4"/>
        <v>-158</v>
      </c>
    </row>
    <row r="48" spans="1:15" ht="12.75">
      <c r="A48" s="44" t="s">
        <v>221</v>
      </c>
      <c r="B48" s="49"/>
      <c r="C48" s="50"/>
      <c r="D48" s="166"/>
      <c r="E48" s="49"/>
      <c r="F48" s="166"/>
      <c r="G48" s="50"/>
      <c r="H48" s="49"/>
      <c r="I48" s="49"/>
      <c r="J48" s="169"/>
      <c r="K48" s="49"/>
      <c r="L48" s="169"/>
      <c r="M48" s="49"/>
      <c r="N48" s="50"/>
      <c r="O48" s="64">
        <f t="shared" si="4"/>
        <v>0</v>
      </c>
    </row>
    <row r="49" spans="1:15" ht="12.75">
      <c r="A49" s="86" t="s">
        <v>202</v>
      </c>
      <c r="B49" s="49">
        <f>'Bus Imp &amp; Tech'!H21</f>
        <v>5</v>
      </c>
      <c r="C49" s="50">
        <f>'Bus Imp &amp; Tech'!H31</f>
        <v>0</v>
      </c>
      <c r="D49" s="166"/>
      <c r="E49" s="49">
        <f>'Bus Imp &amp; Tech'!H16</f>
        <v>-170</v>
      </c>
      <c r="F49" s="166"/>
      <c r="G49" s="50"/>
      <c r="H49" s="49"/>
      <c r="I49" s="49">
        <f>'Bus Imp &amp; Tech'!H26</f>
        <v>-7</v>
      </c>
      <c r="J49" s="169"/>
      <c r="K49" s="49"/>
      <c r="L49" s="169"/>
      <c r="M49" s="49"/>
      <c r="N49" s="50"/>
      <c r="O49" s="64">
        <f t="shared" si="4"/>
        <v>-172</v>
      </c>
    </row>
    <row r="50" spans="1:15" ht="12.75">
      <c r="A50" s="86" t="s">
        <v>101</v>
      </c>
      <c r="B50" s="49">
        <f>'Direct Services'!H13</f>
        <v>159</v>
      </c>
      <c r="C50" s="50">
        <f>'Direct Services'!H51</f>
        <v>-82</v>
      </c>
      <c r="D50" s="166"/>
      <c r="E50" s="49">
        <f>'Direct Services'!H41</f>
        <v>-10</v>
      </c>
      <c r="F50" s="166">
        <f>'Direct Services'!N37</f>
        <v>0</v>
      </c>
      <c r="G50" s="50">
        <f>'Direct Services'!H53</f>
        <v>0</v>
      </c>
      <c r="H50" s="49"/>
      <c r="I50" s="56">
        <f>'Direct Services'!H31</f>
        <v>-254</v>
      </c>
      <c r="J50" s="166"/>
      <c r="K50" s="49"/>
      <c r="L50" s="169"/>
      <c r="M50" s="49"/>
      <c r="N50" s="50"/>
      <c r="O50" s="64">
        <f t="shared" si="4"/>
        <v>-187</v>
      </c>
    </row>
    <row r="51" spans="1:15" ht="12.75">
      <c r="A51" s="165" t="s">
        <v>235</v>
      </c>
      <c r="B51" s="49">
        <f>'Leisure, Parks &amp; Comm'!H42</f>
        <v>2</v>
      </c>
      <c r="C51" s="50"/>
      <c r="D51" s="166"/>
      <c r="E51" s="49">
        <f>'Leisure, Parks &amp; Comm'!H37</f>
        <v>-44</v>
      </c>
      <c r="F51" s="166"/>
      <c r="G51" s="50"/>
      <c r="H51" s="49"/>
      <c r="I51" s="49">
        <f>'Leisure, Parks &amp; Comm'!H18</f>
        <v>-41</v>
      </c>
      <c r="J51" s="169"/>
      <c r="K51" s="49"/>
      <c r="L51" s="166"/>
      <c r="M51" s="49"/>
      <c r="N51" s="50"/>
      <c r="O51" s="64">
        <f t="shared" si="4"/>
        <v>-83</v>
      </c>
    </row>
    <row r="52" spans="1:15" ht="12.75">
      <c r="A52" s="86" t="s">
        <v>65</v>
      </c>
      <c r="B52" s="49"/>
      <c r="C52" s="50"/>
      <c r="D52" s="166"/>
      <c r="E52" s="49">
        <f>'Env Dev'!H37</f>
        <v>-45</v>
      </c>
      <c r="F52" s="166"/>
      <c r="G52" s="50"/>
      <c r="H52" s="49"/>
      <c r="I52" s="49">
        <f>'Env Dev'!H13</f>
        <v>-3</v>
      </c>
      <c r="J52" s="169"/>
      <c r="K52" s="49"/>
      <c r="L52" s="166"/>
      <c r="M52" s="49"/>
      <c r="N52" s="50"/>
      <c r="O52" s="64">
        <f t="shared" si="4"/>
        <v>-48</v>
      </c>
    </row>
    <row r="53" spans="1:20" ht="12.75">
      <c r="A53" s="44" t="s">
        <v>64</v>
      </c>
      <c r="B53" s="49"/>
      <c r="C53" s="50"/>
      <c r="D53" s="166"/>
      <c r="E53" s="51"/>
      <c r="F53" s="166"/>
      <c r="G53" s="50"/>
      <c r="H53" s="49"/>
      <c r="I53" s="49">
        <f>PCC!H15</f>
        <v>-17</v>
      </c>
      <c r="J53" s="169"/>
      <c r="K53" s="49">
        <f>PCC!H21</f>
        <v>0</v>
      </c>
      <c r="L53" s="169">
        <f>PCC!N21</f>
        <v>0.5</v>
      </c>
      <c r="M53" s="49">
        <f>PCC!H28</f>
        <v>86</v>
      </c>
      <c r="N53" s="50"/>
      <c r="O53" s="64">
        <f t="shared" si="4"/>
        <v>69</v>
      </c>
      <c r="R53" s="93" t="s">
        <v>171</v>
      </c>
      <c r="S53" s="94">
        <f>'CREG Summary'!N27+'OD&amp;CS Summary'!O33+'CSER Summary'!O30-O54</f>
        <v>0</v>
      </c>
      <c r="T53" s="92"/>
    </row>
    <row r="54" spans="1:22" s="33" customFormat="1" ht="12.75">
      <c r="A54" s="48" t="s">
        <v>15</v>
      </c>
      <c r="B54" s="52">
        <f aca="true" t="shared" si="5" ref="B54:N54">SUM(B42:B53)</f>
        <v>166</v>
      </c>
      <c r="C54" s="53">
        <f t="shared" si="5"/>
        <v>-202</v>
      </c>
      <c r="D54" s="167">
        <f t="shared" si="5"/>
        <v>-1</v>
      </c>
      <c r="E54" s="52">
        <f t="shared" si="5"/>
        <v>-383</v>
      </c>
      <c r="F54" s="167">
        <f t="shared" si="5"/>
        <v>2</v>
      </c>
      <c r="G54" s="53">
        <f t="shared" si="5"/>
        <v>-36</v>
      </c>
      <c r="H54" s="52">
        <f t="shared" si="5"/>
        <v>1</v>
      </c>
      <c r="I54" s="52">
        <f t="shared" si="5"/>
        <v>-648</v>
      </c>
      <c r="J54" s="167">
        <f t="shared" si="5"/>
        <v>0</v>
      </c>
      <c r="K54" s="52">
        <f t="shared" si="5"/>
        <v>-10</v>
      </c>
      <c r="L54" s="167">
        <f t="shared" si="5"/>
        <v>0.5</v>
      </c>
      <c r="M54" s="52">
        <f t="shared" si="5"/>
        <v>26</v>
      </c>
      <c r="N54" s="52">
        <f t="shared" si="5"/>
        <v>1</v>
      </c>
      <c r="O54" s="54">
        <f t="shared" si="4"/>
        <v>-1087</v>
      </c>
      <c r="R54" s="93" t="s">
        <v>172</v>
      </c>
      <c r="S54" s="94">
        <f>'CREG Summary'!D27+'CREG Summary'!F27+'CREG Summary'!I27+'CREG Summary'!K27+'CREG Summary'!M27+'OD&amp;CS Summary'!D33+'OD&amp;CS Summary'!F33+'OD&amp;CS Summary'!H33+'OD&amp;CS Summary'!J33+'OD&amp;CS Summary'!L33+'OD&amp;CS Summary'!N33+'CSER Summary'!D30+'CSER Summary'!F30+'CSER Summary'!H30+'CSER Summary'!J30+'CSER Summary'!L30+'CSER Summary'!N30-D54-F54-H54-J54-L54-N54</f>
        <v>0</v>
      </c>
      <c r="T54" s="92"/>
      <c r="U54" s="95"/>
      <c r="V54" s="95"/>
    </row>
    <row r="55" spans="1:22" s="33" customFormat="1" ht="12.75">
      <c r="A55" s="58"/>
      <c r="B55" s="59"/>
      <c r="C55" s="59"/>
      <c r="D55" s="59"/>
      <c r="E55" s="59"/>
      <c r="F55" s="59"/>
      <c r="G55" s="59"/>
      <c r="H55" s="59"/>
      <c r="I55" s="59"/>
      <c r="J55" s="59"/>
      <c r="K55" s="59"/>
      <c r="L55" s="59"/>
      <c r="M55" s="59"/>
      <c r="N55" s="59"/>
      <c r="O55" s="60"/>
      <c r="R55" s="95"/>
      <c r="S55" s="95"/>
      <c r="T55" s="92"/>
      <c r="U55" s="95"/>
      <c r="V55" s="95"/>
    </row>
    <row r="56" ht="12.75">
      <c r="A56" s="33" t="s">
        <v>216</v>
      </c>
    </row>
    <row r="57" spans="1:15" ht="25.5">
      <c r="A57" s="45" t="s">
        <v>205</v>
      </c>
      <c r="B57" s="57" t="s">
        <v>98</v>
      </c>
      <c r="C57" s="287" t="s">
        <v>27</v>
      </c>
      <c r="D57" s="288"/>
      <c r="E57" s="287" t="s">
        <v>187</v>
      </c>
      <c r="F57" s="288"/>
      <c r="G57" s="287" t="s">
        <v>25</v>
      </c>
      <c r="H57" s="288"/>
      <c r="I57" s="287" t="s">
        <v>195</v>
      </c>
      <c r="J57" s="288"/>
      <c r="K57" s="287" t="s">
        <v>21</v>
      </c>
      <c r="L57" s="288"/>
      <c r="M57" s="287" t="s">
        <v>137</v>
      </c>
      <c r="N57" s="288"/>
      <c r="O57" s="57" t="s">
        <v>106</v>
      </c>
    </row>
    <row r="58" spans="1:15" ht="17.25" customHeight="1">
      <c r="A58" s="46"/>
      <c r="B58" s="47" t="s">
        <v>200</v>
      </c>
      <c r="C58" s="114" t="s">
        <v>200</v>
      </c>
      <c r="D58" s="57" t="s">
        <v>201</v>
      </c>
      <c r="E58" s="47" t="s">
        <v>200</v>
      </c>
      <c r="F58" s="47" t="s">
        <v>201</v>
      </c>
      <c r="G58" s="276" t="s">
        <v>200</v>
      </c>
      <c r="H58" s="57" t="s">
        <v>201</v>
      </c>
      <c r="I58" s="47" t="s">
        <v>200</v>
      </c>
      <c r="J58" s="47" t="s">
        <v>201</v>
      </c>
      <c r="K58" s="47" t="s">
        <v>200</v>
      </c>
      <c r="L58" s="47" t="s">
        <v>201</v>
      </c>
      <c r="M58" s="47" t="s">
        <v>200</v>
      </c>
      <c r="N58" s="47" t="s">
        <v>201</v>
      </c>
      <c r="O58" s="47" t="s">
        <v>200</v>
      </c>
    </row>
    <row r="59" spans="1:15" ht="12.75">
      <c r="A59" s="165" t="s">
        <v>237</v>
      </c>
      <c r="B59" s="49"/>
      <c r="C59" s="50"/>
      <c r="D59" s="166"/>
      <c r="E59" s="49"/>
      <c r="F59" s="168"/>
      <c r="G59" s="50"/>
      <c r="H59" s="49"/>
      <c r="I59" s="49"/>
      <c r="J59" s="166"/>
      <c r="K59" s="49"/>
      <c r="L59" s="166"/>
      <c r="M59" s="49"/>
      <c r="N59" s="168"/>
      <c r="O59" s="63">
        <f>SUM(B59,C59,E59,G59,I59,K59,M59)</f>
        <v>0</v>
      </c>
    </row>
    <row r="60" spans="1:15" ht="12.75">
      <c r="A60" s="165" t="s">
        <v>229</v>
      </c>
      <c r="B60" s="49"/>
      <c r="C60" s="50">
        <f>'Hsg &amp; Prop'!I21</f>
        <v>0</v>
      </c>
      <c r="D60" s="166"/>
      <c r="E60" s="49">
        <f>'Hsg &amp; Prop'!I16</f>
        <v>0</v>
      </c>
      <c r="F60" s="168"/>
      <c r="G60" s="50"/>
      <c r="H60" s="49"/>
      <c r="I60" s="49"/>
      <c r="J60" s="166"/>
      <c r="K60" s="49"/>
      <c r="L60" s="166"/>
      <c r="M60" s="49"/>
      <c r="N60" s="169"/>
      <c r="O60" s="64">
        <f aca="true" t="shared" si="6" ref="O60:O70">SUM(B60,C60,E60,G60,I60,K60,M60)</f>
        <v>0</v>
      </c>
    </row>
    <row r="61" spans="1:15" ht="12.75">
      <c r="A61" s="44" t="s">
        <v>44</v>
      </c>
      <c r="B61" s="49"/>
      <c r="C61" s="50"/>
      <c r="D61" s="166"/>
      <c r="E61" s="49"/>
      <c r="F61" s="166"/>
      <c r="G61" s="50"/>
      <c r="H61" s="49"/>
      <c r="I61" s="49"/>
      <c r="J61" s="166"/>
      <c r="K61" s="49">
        <f>'City Dev'!I23</f>
        <v>-9</v>
      </c>
      <c r="L61" s="166"/>
      <c r="M61" s="49"/>
      <c r="N61" s="169"/>
      <c r="O61" s="64">
        <f t="shared" si="6"/>
        <v>-9</v>
      </c>
    </row>
    <row r="62" spans="1:15" ht="12.75">
      <c r="A62" s="44" t="s">
        <v>180</v>
      </c>
      <c r="B62" s="49"/>
      <c r="C62" s="50"/>
      <c r="D62" s="166"/>
      <c r="E62" s="49"/>
      <c r="F62" s="166"/>
      <c r="G62" s="50"/>
      <c r="H62" s="49"/>
      <c r="I62" s="49"/>
      <c r="J62" s="166"/>
      <c r="K62" s="49"/>
      <c r="L62" s="166"/>
      <c r="M62" s="49"/>
      <c r="N62" s="169"/>
      <c r="O62" s="64">
        <f t="shared" si="6"/>
        <v>0</v>
      </c>
    </row>
    <row r="63" spans="1:15" ht="12.75">
      <c r="A63" s="44" t="s">
        <v>204</v>
      </c>
      <c r="B63" s="49"/>
      <c r="C63" s="50"/>
      <c r="D63" s="166"/>
      <c r="E63" s="49">
        <f>'L&amp;G'!I26</f>
        <v>0</v>
      </c>
      <c r="F63" s="166"/>
      <c r="G63" s="50"/>
      <c r="H63" s="49"/>
      <c r="I63" s="49"/>
      <c r="J63" s="166"/>
      <c r="K63" s="49"/>
      <c r="L63" s="166"/>
      <c r="M63" s="49"/>
      <c r="N63" s="169"/>
      <c r="O63" s="64">
        <f t="shared" si="6"/>
        <v>0</v>
      </c>
    </row>
    <row r="64" spans="1:15" ht="12.75">
      <c r="A64" s="44" t="s">
        <v>203</v>
      </c>
      <c r="B64" s="49"/>
      <c r="C64" s="50">
        <f>'Cust Serv'!I29</f>
        <v>-110</v>
      </c>
      <c r="D64" s="166">
        <f>'Cust Serv'!O29</f>
        <v>2</v>
      </c>
      <c r="E64" s="49">
        <f>'Cust Serv'!I16</f>
        <v>-120</v>
      </c>
      <c r="F64" s="166">
        <f>'Cust Serv'!O16</f>
        <v>1.5</v>
      </c>
      <c r="G64" s="50">
        <f>'Cust Serv'!I23</f>
        <v>-38</v>
      </c>
      <c r="H64" s="49">
        <f>'Cust Serv'!O23</f>
        <v>1</v>
      </c>
      <c r="I64" s="49"/>
      <c r="J64" s="166"/>
      <c r="K64" s="49"/>
      <c r="L64" s="166"/>
      <c r="M64" s="49"/>
      <c r="N64" s="169"/>
      <c r="O64" s="64">
        <f t="shared" si="6"/>
        <v>-268</v>
      </c>
    </row>
    <row r="65" spans="1:15" ht="12.75">
      <c r="A65" s="44" t="s">
        <v>221</v>
      </c>
      <c r="B65" s="49"/>
      <c r="C65" s="50"/>
      <c r="D65" s="166"/>
      <c r="E65" s="49"/>
      <c r="F65" s="168"/>
      <c r="G65" s="50"/>
      <c r="H65" s="49"/>
      <c r="I65" s="49"/>
      <c r="J65" s="166"/>
      <c r="K65" s="49"/>
      <c r="L65" s="166"/>
      <c r="M65" s="49"/>
      <c r="N65" s="169"/>
      <c r="O65" s="64">
        <f t="shared" si="6"/>
        <v>0</v>
      </c>
    </row>
    <row r="66" spans="1:15" ht="12.75">
      <c r="A66" s="86" t="s">
        <v>202</v>
      </c>
      <c r="B66" s="49">
        <f>'Bus Imp &amp; Tech'!I21</f>
        <v>5</v>
      </c>
      <c r="C66" s="50">
        <f>'Bus Imp &amp; Tech'!I31</f>
        <v>0</v>
      </c>
      <c r="D66" s="166"/>
      <c r="E66" s="49"/>
      <c r="F66" s="166"/>
      <c r="G66" s="50"/>
      <c r="H66" s="49"/>
      <c r="I66" s="49"/>
      <c r="J66" s="166"/>
      <c r="K66" s="49"/>
      <c r="L66" s="166"/>
      <c r="M66" s="49"/>
      <c r="N66" s="169"/>
      <c r="O66" s="64">
        <f t="shared" si="6"/>
        <v>5</v>
      </c>
    </row>
    <row r="67" spans="1:15" ht="12.75">
      <c r="A67" s="86" t="s">
        <v>101</v>
      </c>
      <c r="B67" s="49">
        <f>'Direct Services'!I13</f>
        <v>166</v>
      </c>
      <c r="C67" s="50"/>
      <c r="D67" s="166"/>
      <c r="E67" s="49">
        <f>'Direct Services'!I41</f>
        <v>-540</v>
      </c>
      <c r="F67" s="166">
        <f>'Direct Services'!O41</f>
        <v>3</v>
      </c>
      <c r="G67" s="50"/>
      <c r="H67" s="49"/>
      <c r="I67" s="56">
        <f>'Direct Services'!I31</f>
        <v>-16</v>
      </c>
      <c r="J67" s="166"/>
      <c r="K67" s="49"/>
      <c r="L67" s="166"/>
      <c r="M67" s="49"/>
      <c r="N67" s="169"/>
      <c r="O67" s="64">
        <f t="shared" si="6"/>
        <v>-390</v>
      </c>
    </row>
    <row r="68" spans="1:15" ht="12.75">
      <c r="A68" s="165" t="s">
        <v>235</v>
      </c>
      <c r="B68" s="49"/>
      <c r="C68" s="50"/>
      <c r="D68" s="166"/>
      <c r="E68" s="49">
        <f>'Leisure, Parks &amp; Comm'!I37</f>
        <v>0</v>
      </c>
      <c r="F68" s="168"/>
      <c r="G68" s="50"/>
      <c r="H68" s="49"/>
      <c r="I68" s="49"/>
      <c r="J68" s="166"/>
      <c r="K68" s="49"/>
      <c r="L68" s="166"/>
      <c r="M68" s="49"/>
      <c r="N68" s="169"/>
      <c r="O68" s="64">
        <f t="shared" si="6"/>
        <v>0</v>
      </c>
    </row>
    <row r="69" spans="1:15" ht="12.75">
      <c r="A69" s="86" t="s">
        <v>65</v>
      </c>
      <c r="B69" s="49"/>
      <c r="C69" s="50"/>
      <c r="D69" s="166"/>
      <c r="E69" s="49"/>
      <c r="F69" s="168"/>
      <c r="G69" s="50"/>
      <c r="H69" s="49"/>
      <c r="I69" s="49"/>
      <c r="J69" s="166"/>
      <c r="K69" s="49"/>
      <c r="L69" s="166"/>
      <c r="M69" s="49"/>
      <c r="N69" s="169"/>
      <c r="O69" s="64">
        <f t="shared" si="6"/>
        <v>0</v>
      </c>
    </row>
    <row r="70" spans="1:20" ht="12.75">
      <c r="A70" s="44" t="s">
        <v>64</v>
      </c>
      <c r="B70" s="49"/>
      <c r="C70" s="50"/>
      <c r="D70" s="166"/>
      <c r="E70" s="51"/>
      <c r="F70" s="166"/>
      <c r="G70" s="50"/>
      <c r="H70" s="49"/>
      <c r="I70" s="49"/>
      <c r="J70" s="166"/>
      <c r="K70" s="49"/>
      <c r="L70" s="166"/>
      <c r="M70" s="49"/>
      <c r="N70" s="169"/>
      <c r="O70" s="64">
        <f t="shared" si="6"/>
        <v>0</v>
      </c>
      <c r="R70" s="93" t="s">
        <v>171</v>
      </c>
      <c r="S70" s="94">
        <f>'CREG Summary'!N35+'OD&amp;CS Summary'!O43+'CSER Summary'!O39-O71</f>
        <v>0</v>
      </c>
      <c r="T70" s="92"/>
    </row>
    <row r="71" spans="1:22" s="33" customFormat="1" ht="12.75">
      <c r="A71" s="48" t="s">
        <v>15</v>
      </c>
      <c r="B71" s="52">
        <f aca="true" t="shared" si="7" ref="B71:O71">SUM(B59:B70)</f>
        <v>171</v>
      </c>
      <c r="C71" s="53">
        <f t="shared" si="7"/>
        <v>-110</v>
      </c>
      <c r="D71" s="167">
        <f t="shared" si="7"/>
        <v>2</v>
      </c>
      <c r="E71" s="52">
        <f t="shared" si="7"/>
        <v>-660</v>
      </c>
      <c r="F71" s="167">
        <f t="shared" si="7"/>
        <v>4.5</v>
      </c>
      <c r="G71" s="53">
        <f t="shared" si="7"/>
        <v>-38</v>
      </c>
      <c r="H71" s="52">
        <f t="shared" si="7"/>
        <v>1</v>
      </c>
      <c r="I71" s="52">
        <f t="shared" si="7"/>
        <v>-16</v>
      </c>
      <c r="J71" s="167">
        <f t="shared" si="7"/>
        <v>0</v>
      </c>
      <c r="K71" s="52">
        <f t="shared" si="7"/>
        <v>-9</v>
      </c>
      <c r="L71" s="167">
        <f t="shared" si="7"/>
        <v>0</v>
      </c>
      <c r="M71" s="52">
        <f t="shared" si="7"/>
        <v>0</v>
      </c>
      <c r="N71" s="167">
        <f t="shared" si="7"/>
        <v>0</v>
      </c>
      <c r="O71" s="54">
        <f t="shared" si="7"/>
        <v>-662</v>
      </c>
      <c r="R71" s="93" t="s">
        <v>172</v>
      </c>
      <c r="S71" s="94">
        <f>'CREG Summary'!D35+'CREG Summary'!F35+'CREG Summary'!I35+'CREG Summary'!K35+'CREG Summary'!M35+'OD&amp;CS Summary'!D43+'OD&amp;CS Summary'!F43+'OD&amp;CS Summary'!H43+'OD&amp;CS Summary'!J43+'OD&amp;CS Summary'!L43+'OD&amp;CS Summary'!N43+'CSER Summary'!D39+'CSER Summary'!F39+'CSER Summary'!H39+'CSER Summary'!J39+'CSER Summary'!L39+'CSER Summary'!N39-D71-F71-H71-J71-L71-N71</f>
        <v>0</v>
      </c>
      <c r="T71" s="92"/>
      <c r="U71" s="95"/>
      <c r="V71" s="95"/>
    </row>
    <row r="72" spans="1:22" s="33" customFormat="1" ht="12.75">
      <c r="A72" s="58"/>
      <c r="B72" s="59"/>
      <c r="C72" s="59"/>
      <c r="D72" s="59"/>
      <c r="E72" s="59"/>
      <c r="F72" s="59"/>
      <c r="G72" s="59"/>
      <c r="H72" s="59"/>
      <c r="I72" s="59"/>
      <c r="J72" s="59"/>
      <c r="K72" s="59"/>
      <c r="L72" s="59"/>
      <c r="M72" s="59"/>
      <c r="N72" s="59"/>
      <c r="O72" s="60"/>
      <c r="R72" s="95"/>
      <c r="S72" s="95"/>
      <c r="T72" s="92"/>
      <c r="U72" s="95"/>
      <c r="V72" s="95"/>
    </row>
    <row r="73" ht="12.75">
      <c r="A73" s="33" t="s">
        <v>108</v>
      </c>
    </row>
    <row r="74" spans="1:15" ht="25.5">
      <c r="A74" s="45" t="s">
        <v>205</v>
      </c>
      <c r="B74" s="57" t="s">
        <v>98</v>
      </c>
      <c r="C74" s="287" t="s">
        <v>27</v>
      </c>
      <c r="D74" s="288"/>
      <c r="E74" s="287" t="s">
        <v>187</v>
      </c>
      <c r="F74" s="288"/>
      <c r="G74" s="287" t="s">
        <v>25</v>
      </c>
      <c r="H74" s="288"/>
      <c r="I74" s="287" t="s">
        <v>195</v>
      </c>
      <c r="J74" s="288"/>
      <c r="K74" s="287" t="s">
        <v>21</v>
      </c>
      <c r="L74" s="288"/>
      <c r="M74" s="287" t="s">
        <v>137</v>
      </c>
      <c r="N74" s="288"/>
      <c r="O74" s="57" t="s">
        <v>106</v>
      </c>
    </row>
    <row r="75" spans="1:15" ht="17.25" customHeight="1">
      <c r="A75" s="46"/>
      <c r="B75" s="47" t="s">
        <v>200</v>
      </c>
      <c r="C75" s="114" t="s">
        <v>200</v>
      </c>
      <c r="D75" s="57" t="s">
        <v>201</v>
      </c>
      <c r="E75" s="47" t="s">
        <v>200</v>
      </c>
      <c r="F75" s="47" t="s">
        <v>201</v>
      </c>
      <c r="G75" s="276" t="s">
        <v>200</v>
      </c>
      <c r="H75" s="47" t="s">
        <v>201</v>
      </c>
      <c r="I75" s="47" t="s">
        <v>200</v>
      </c>
      <c r="J75" s="47" t="s">
        <v>201</v>
      </c>
      <c r="K75" s="47" t="s">
        <v>200</v>
      </c>
      <c r="L75" s="47" t="s">
        <v>201</v>
      </c>
      <c r="M75" s="47" t="s">
        <v>200</v>
      </c>
      <c r="N75" s="47" t="s">
        <v>201</v>
      </c>
      <c r="O75" s="47" t="s">
        <v>200</v>
      </c>
    </row>
    <row r="76" spans="1:15" ht="12.75">
      <c r="A76" s="165" t="s">
        <v>237</v>
      </c>
      <c r="B76" s="49">
        <f aca="true" t="shared" si="8" ref="B76:N76">SUM(B8,B25,B42,B59)</f>
        <v>0</v>
      </c>
      <c r="C76" s="49">
        <f t="shared" si="8"/>
        <v>53</v>
      </c>
      <c r="D76" s="166">
        <f t="shared" si="8"/>
        <v>0</v>
      </c>
      <c r="E76" s="49">
        <f t="shared" si="8"/>
        <v>-30</v>
      </c>
      <c r="F76" s="166">
        <f t="shared" si="8"/>
        <v>0</v>
      </c>
      <c r="G76" s="277">
        <f t="shared" si="8"/>
        <v>6</v>
      </c>
      <c r="H76" s="70">
        <f aca="true" t="shared" si="9" ref="H76:H87">SUM(H8,H25,H42,H59)</f>
        <v>0</v>
      </c>
      <c r="I76" s="49">
        <f t="shared" si="8"/>
        <v>-550</v>
      </c>
      <c r="J76" s="166">
        <f t="shared" si="8"/>
        <v>0</v>
      </c>
      <c r="K76" s="49">
        <f t="shared" si="8"/>
        <v>0</v>
      </c>
      <c r="L76" s="166">
        <f t="shared" si="8"/>
        <v>0</v>
      </c>
      <c r="M76" s="49">
        <f t="shared" si="8"/>
        <v>50</v>
      </c>
      <c r="N76" s="166">
        <f t="shared" si="8"/>
        <v>0</v>
      </c>
      <c r="O76" s="63">
        <f>SUM(B76,C76,E76,G76,I76,K76,M76)</f>
        <v>-471</v>
      </c>
    </row>
    <row r="77" spans="1:15" ht="12.75">
      <c r="A77" s="165" t="s">
        <v>229</v>
      </c>
      <c r="B77" s="49">
        <f aca="true" t="shared" si="10" ref="B77:N77">SUM(B9,B26,B43,B60)</f>
        <v>0</v>
      </c>
      <c r="C77" s="49">
        <f t="shared" si="10"/>
        <v>17</v>
      </c>
      <c r="D77" s="166">
        <f t="shared" si="10"/>
        <v>0</v>
      </c>
      <c r="E77" s="49">
        <f t="shared" si="10"/>
        <v>-464</v>
      </c>
      <c r="F77" s="166">
        <f t="shared" si="10"/>
        <v>2</v>
      </c>
      <c r="G77" s="277">
        <f t="shared" si="10"/>
        <v>0</v>
      </c>
      <c r="H77" s="49">
        <f t="shared" si="9"/>
        <v>0</v>
      </c>
      <c r="I77" s="49">
        <f t="shared" si="10"/>
        <v>-400</v>
      </c>
      <c r="J77" s="166">
        <f t="shared" si="10"/>
        <v>0</v>
      </c>
      <c r="K77" s="49">
        <f t="shared" si="10"/>
        <v>0</v>
      </c>
      <c r="L77" s="166">
        <f t="shared" si="10"/>
        <v>0</v>
      </c>
      <c r="M77" s="49">
        <f t="shared" si="10"/>
        <v>0</v>
      </c>
      <c r="N77" s="166">
        <f t="shared" si="10"/>
        <v>0</v>
      </c>
      <c r="O77" s="64">
        <f aca="true" t="shared" si="11" ref="O77:O88">SUM(B77,C77,E77,G77,I77,K77,M77)</f>
        <v>-847</v>
      </c>
    </row>
    <row r="78" spans="1:15" ht="12.75">
      <c r="A78" s="44" t="s">
        <v>44</v>
      </c>
      <c r="B78" s="49">
        <f aca="true" t="shared" si="12" ref="B78:N78">SUM(B10,B27,B44,B61)</f>
        <v>0</v>
      </c>
      <c r="C78" s="49">
        <f t="shared" si="12"/>
        <v>40</v>
      </c>
      <c r="D78" s="166">
        <f t="shared" si="12"/>
        <v>-1</v>
      </c>
      <c r="E78" s="49">
        <f t="shared" si="12"/>
        <v>-48</v>
      </c>
      <c r="F78" s="166">
        <f t="shared" si="12"/>
        <v>1</v>
      </c>
      <c r="G78" s="277">
        <f t="shared" si="12"/>
        <v>0</v>
      </c>
      <c r="H78" s="49">
        <f t="shared" si="9"/>
        <v>0</v>
      </c>
      <c r="I78" s="49">
        <f t="shared" si="12"/>
        <v>-4</v>
      </c>
      <c r="J78" s="166">
        <f t="shared" si="12"/>
        <v>0</v>
      </c>
      <c r="K78" s="49">
        <f t="shared" si="12"/>
        <v>-118</v>
      </c>
      <c r="L78" s="166">
        <f t="shared" si="12"/>
        <v>1</v>
      </c>
      <c r="M78" s="49">
        <f t="shared" si="12"/>
        <v>0</v>
      </c>
      <c r="N78" s="166">
        <f t="shared" si="12"/>
        <v>0</v>
      </c>
      <c r="O78" s="64">
        <f t="shared" si="11"/>
        <v>-130</v>
      </c>
    </row>
    <row r="79" spans="1:15" ht="12.75">
      <c r="A79" s="44" t="s">
        <v>180</v>
      </c>
      <c r="B79" s="49">
        <f aca="true" t="shared" si="13" ref="B79:N79">SUM(B11,B28,B45,B62)</f>
        <v>0</v>
      </c>
      <c r="C79" s="49">
        <f t="shared" si="13"/>
        <v>75</v>
      </c>
      <c r="D79" s="166">
        <f t="shared" si="13"/>
        <v>-1</v>
      </c>
      <c r="E79" s="49">
        <f t="shared" si="13"/>
        <v>-5</v>
      </c>
      <c r="F79" s="166">
        <f t="shared" si="13"/>
        <v>0</v>
      </c>
      <c r="G79" s="277">
        <f t="shared" si="13"/>
        <v>-10</v>
      </c>
      <c r="H79" s="49">
        <f t="shared" si="9"/>
        <v>0</v>
      </c>
      <c r="I79" s="49">
        <f t="shared" si="13"/>
        <v>-140</v>
      </c>
      <c r="J79" s="166">
        <f t="shared" si="13"/>
        <v>0</v>
      </c>
      <c r="K79" s="49">
        <f t="shared" si="13"/>
        <v>-55</v>
      </c>
      <c r="L79" s="166">
        <f t="shared" si="13"/>
        <v>1</v>
      </c>
      <c r="M79" s="49">
        <f t="shared" si="13"/>
        <v>30</v>
      </c>
      <c r="N79" s="166">
        <f t="shared" si="13"/>
        <v>0</v>
      </c>
      <c r="O79" s="64">
        <f t="shared" si="11"/>
        <v>-105</v>
      </c>
    </row>
    <row r="80" spans="1:15" ht="12.75">
      <c r="A80" s="44" t="s">
        <v>204</v>
      </c>
      <c r="B80" s="49">
        <f aca="true" t="shared" si="14" ref="B80:N80">SUM(B12,B29,B46,B63)</f>
        <v>0</v>
      </c>
      <c r="C80" s="49">
        <f t="shared" si="14"/>
        <v>0</v>
      </c>
      <c r="D80" s="166">
        <f t="shared" si="14"/>
        <v>0</v>
      </c>
      <c r="E80" s="49">
        <f t="shared" si="14"/>
        <v>-357</v>
      </c>
      <c r="F80" s="166">
        <f t="shared" si="14"/>
        <v>0</v>
      </c>
      <c r="G80" s="277">
        <f t="shared" si="14"/>
        <v>0</v>
      </c>
      <c r="H80" s="49">
        <f t="shared" si="9"/>
        <v>0</v>
      </c>
      <c r="I80" s="49">
        <f t="shared" si="14"/>
        <v>-10</v>
      </c>
      <c r="J80" s="166">
        <f t="shared" si="14"/>
        <v>0</v>
      </c>
      <c r="K80" s="49">
        <f t="shared" si="14"/>
        <v>-28</v>
      </c>
      <c r="L80" s="166">
        <f t="shared" si="14"/>
        <v>1</v>
      </c>
      <c r="M80" s="49">
        <f t="shared" si="14"/>
        <v>0</v>
      </c>
      <c r="N80" s="166">
        <f t="shared" si="14"/>
        <v>0</v>
      </c>
      <c r="O80" s="64">
        <f t="shared" si="11"/>
        <v>-395</v>
      </c>
    </row>
    <row r="81" spans="1:15" ht="12.75">
      <c r="A81" s="44" t="s">
        <v>203</v>
      </c>
      <c r="B81" s="49">
        <f aca="true" t="shared" si="15" ref="B81:N81">SUM(B13,B30,B47,B64)</f>
        <v>0</v>
      </c>
      <c r="C81" s="49">
        <f t="shared" si="15"/>
        <v>-25</v>
      </c>
      <c r="D81" s="166">
        <f t="shared" si="15"/>
        <v>0</v>
      </c>
      <c r="E81" s="49">
        <f t="shared" si="15"/>
        <v>-386</v>
      </c>
      <c r="F81" s="166">
        <f t="shared" si="15"/>
        <v>7.5</v>
      </c>
      <c r="G81" s="277">
        <f t="shared" si="15"/>
        <v>5</v>
      </c>
      <c r="H81" s="49">
        <f t="shared" si="9"/>
        <v>0</v>
      </c>
      <c r="I81" s="49">
        <f t="shared" si="15"/>
        <v>-14</v>
      </c>
      <c r="J81" s="166">
        <f t="shared" si="15"/>
        <v>0</v>
      </c>
      <c r="K81" s="49">
        <f t="shared" si="15"/>
        <v>0</v>
      </c>
      <c r="L81" s="166">
        <f t="shared" si="15"/>
        <v>0</v>
      </c>
      <c r="M81" s="49">
        <f t="shared" si="15"/>
        <v>0</v>
      </c>
      <c r="N81" s="166">
        <f t="shared" si="15"/>
        <v>0</v>
      </c>
      <c r="O81" s="64">
        <f t="shared" si="11"/>
        <v>-420</v>
      </c>
    </row>
    <row r="82" spans="1:15" ht="12.75">
      <c r="A82" s="44" t="s">
        <v>221</v>
      </c>
      <c r="B82" s="49">
        <f aca="true" t="shared" si="16" ref="B82:N82">SUM(B14,B31,B48,B65)</f>
        <v>0</v>
      </c>
      <c r="C82" s="49">
        <f t="shared" si="16"/>
        <v>0</v>
      </c>
      <c r="D82" s="166">
        <f t="shared" si="16"/>
        <v>0</v>
      </c>
      <c r="E82" s="49">
        <f t="shared" si="16"/>
        <v>-99</v>
      </c>
      <c r="F82" s="166">
        <f t="shared" si="16"/>
        <v>3</v>
      </c>
      <c r="G82" s="277">
        <f t="shared" si="16"/>
        <v>0</v>
      </c>
      <c r="H82" s="49">
        <f t="shared" si="9"/>
        <v>0</v>
      </c>
      <c r="I82" s="49">
        <f t="shared" si="16"/>
        <v>0</v>
      </c>
      <c r="J82" s="166">
        <f t="shared" si="16"/>
        <v>0</v>
      </c>
      <c r="K82" s="49">
        <f t="shared" si="16"/>
        <v>0</v>
      </c>
      <c r="L82" s="166">
        <f t="shared" si="16"/>
        <v>0</v>
      </c>
      <c r="M82" s="49">
        <f t="shared" si="16"/>
        <v>0</v>
      </c>
      <c r="N82" s="166">
        <f t="shared" si="16"/>
        <v>0</v>
      </c>
      <c r="O82" s="64">
        <f t="shared" si="11"/>
        <v>-99</v>
      </c>
    </row>
    <row r="83" spans="1:15" ht="12.75">
      <c r="A83" s="86" t="s">
        <v>202</v>
      </c>
      <c r="B83" s="49">
        <f aca="true" t="shared" si="17" ref="B83:N83">SUM(B15,B32,B49,B66)</f>
        <v>126</v>
      </c>
      <c r="C83" s="49">
        <f t="shared" si="17"/>
        <v>10</v>
      </c>
      <c r="D83" s="166">
        <f t="shared" si="17"/>
        <v>0</v>
      </c>
      <c r="E83" s="49">
        <f t="shared" si="17"/>
        <v>-437</v>
      </c>
      <c r="F83" s="166">
        <f t="shared" si="17"/>
        <v>0</v>
      </c>
      <c r="G83" s="277">
        <f t="shared" si="17"/>
        <v>0</v>
      </c>
      <c r="H83" s="49">
        <f t="shared" si="9"/>
        <v>0</v>
      </c>
      <c r="I83" s="49">
        <f t="shared" si="17"/>
        <v>-7</v>
      </c>
      <c r="J83" s="166">
        <f t="shared" si="17"/>
        <v>0</v>
      </c>
      <c r="K83" s="49">
        <f t="shared" si="17"/>
        <v>0</v>
      </c>
      <c r="L83" s="166">
        <f t="shared" si="17"/>
        <v>0</v>
      </c>
      <c r="M83" s="49">
        <f t="shared" si="17"/>
        <v>0</v>
      </c>
      <c r="N83" s="166">
        <f t="shared" si="17"/>
        <v>0</v>
      </c>
      <c r="O83" s="64">
        <f t="shared" si="11"/>
        <v>-308</v>
      </c>
    </row>
    <row r="84" spans="1:15" ht="12.75">
      <c r="A84" s="86" t="s">
        <v>101</v>
      </c>
      <c r="B84" s="49">
        <f aca="true" t="shared" si="18" ref="B84:N84">SUM(B16,B33,B50,B67)</f>
        <v>622</v>
      </c>
      <c r="C84" s="49">
        <f t="shared" si="18"/>
        <v>304</v>
      </c>
      <c r="D84" s="166">
        <f t="shared" si="18"/>
        <v>-9</v>
      </c>
      <c r="E84" s="49">
        <f t="shared" si="18"/>
        <v>-1060</v>
      </c>
      <c r="F84" s="166">
        <f t="shared" si="18"/>
        <v>4</v>
      </c>
      <c r="G84" s="277">
        <f t="shared" si="18"/>
        <v>-29</v>
      </c>
      <c r="H84" s="49">
        <f t="shared" si="9"/>
        <v>-2</v>
      </c>
      <c r="I84" s="49">
        <f t="shared" si="18"/>
        <v>-952</v>
      </c>
      <c r="J84" s="166">
        <f t="shared" si="18"/>
        <v>-8</v>
      </c>
      <c r="K84" s="49">
        <f t="shared" si="18"/>
        <v>0</v>
      </c>
      <c r="L84" s="166">
        <f t="shared" si="18"/>
        <v>0</v>
      </c>
      <c r="M84" s="49">
        <f t="shared" si="18"/>
        <v>25</v>
      </c>
      <c r="N84" s="166">
        <f t="shared" si="18"/>
        <v>-1</v>
      </c>
      <c r="O84" s="64">
        <f t="shared" si="11"/>
        <v>-1090</v>
      </c>
    </row>
    <row r="85" spans="1:15" ht="12.75">
      <c r="A85" s="165" t="s">
        <v>235</v>
      </c>
      <c r="B85" s="49">
        <f aca="true" t="shared" si="19" ref="B85:N85">SUM(B17,B34,B51,B68)</f>
        <v>20</v>
      </c>
      <c r="C85" s="49">
        <f t="shared" si="19"/>
        <v>0</v>
      </c>
      <c r="D85" s="166">
        <f t="shared" si="19"/>
        <v>0</v>
      </c>
      <c r="E85" s="49">
        <f t="shared" si="19"/>
        <v>-648</v>
      </c>
      <c r="F85" s="166">
        <f t="shared" si="19"/>
        <v>0</v>
      </c>
      <c r="G85" s="277">
        <f t="shared" si="19"/>
        <v>0</v>
      </c>
      <c r="H85" s="49">
        <f t="shared" si="9"/>
        <v>0</v>
      </c>
      <c r="I85" s="49">
        <f t="shared" si="19"/>
        <v>-163</v>
      </c>
      <c r="J85" s="166">
        <f t="shared" si="19"/>
        <v>0</v>
      </c>
      <c r="K85" s="49">
        <f t="shared" si="19"/>
        <v>-140</v>
      </c>
      <c r="L85" s="166">
        <f t="shared" si="19"/>
        <v>0</v>
      </c>
      <c r="M85" s="49">
        <f t="shared" si="19"/>
        <v>0</v>
      </c>
      <c r="N85" s="166">
        <f t="shared" si="19"/>
        <v>0</v>
      </c>
      <c r="O85" s="64">
        <f t="shared" si="11"/>
        <v>-931</v>
      </c>
    </row>
    <row r="86" spans="1:15" ht="12.75">
      <c r="A86" s="86" t="s">
        <v>65</v>
      </c>
      <c r="B86" s="49">
        <f aca="true" t="shared" si="20" ref="B86:N86">SUM(B18,B35,B52,B69)</f>
        <v>0</v>
      </c>
      <c r="C86" s="49">
        <f t="shared" si="20"/>
        <v>10</v>
      </c>
      <c r="D86" s="166">
        <f t="shared" si="20"/>
        <v>0</v>
      </c>
      <c r="E86" s="49">
        <f t="shared" si="20"/>
        <v>-194</v>
      </c>
      <c r="F86" s="166">
        <f t="shared" si="20"/>
        <v>1.3</v>
      </c>
      <c r="G86" s="277">
        <f t="shared" si="20"/>
        <v>-20</v>
      </c>
      <c r="H86" s="49">
        <f t="shared" si="9"/>
        <v>0</v>
      </c>
      <c r="I86" s="49">
        <f t="shared" si="20"/>
        <v>-57</v>
      </c>
      <c r="J86" s="166">
        <f t="shared" si="20"/>
        <v>0</v>
      </c>
      <c r="K86" s="49">
        <f t="shared" si="20"/>
        <v>-35</v>
      </c>
      <c r="L86" s="166">
        <f t="shared" si="20"/>
        <v>0</v>
      </c>
      <c r="M86" s="49">
        <f t="shared" si="20"/>
        <v>-31</v>
      </c>
      <c r="N86" s="166">
        <f t="shared" si="20"/>
        <v>0</v>
      </c>
      <c r="O86" s="64">
        <f>SUM(B86,C86,E86,G86,I86,K86,M86)</f>
        <v>-327</v>
      </c>
    </row>
    <row r="87" spans="1:20" ht="12.75">
      <c r="A87" s="44" t="s">
        <v>64</v>
      </c>
      <c r="B87" s="49">
        <f aca="true" t="shared" si="21" ref="B87:N87">SUM(B19,B36,B53,B70)</f>
        <v>0</v>
      </c>
      <c r="C87" s="49">
        <f t="shared" si="21"/>
        <v>0</v>
      </c>
      <c r="D87" s="166">
        <f t="shared" si="21"/>
        <v>0</v>
      </c>
      <c r="E87" s="49">
        <f t="shared" si="21"/>
        <v>0</v>
      </c>
      <c r="F87" s="166">
        <f t="shared" si="21"/>
        <v>0</v>
      </c>
      <c r="G87" s="277">
        <f t="shared" si="21"/>
        <v>0</v>
      </c>
      <c r="H87" s="49">
        <f t="shared" si="9"/>
        <v>0</v>
      </c>
      <c r="I87" s="49">
        <f t="shared" si="21"/>
        <v>-53</v>
      </c>
      <c r="J87" s="166">
        <f t="shared" si="21"/>
        <v>0</v>
      </c>
      <c r="K87" s="49">
        <f t="shared" si="21"/>
        <v>-17</v>
      </c>
      <c r="L87" s="166">
        <f t="shared" si="21"/>
        <v>0.5</v>
      </c>
      <c r="M87" s="49">
        <f t="shared" si="21"/>
        <v>-58</v>
      </c>
      <c r="N87" s="166">
        <f t="shared" si="21"/>
        <v>0</v>
      </c>
      <c r="O87" s="64">
        <f t="shared" si="11"/>
        <v>-128</v>
      </c>
      <c r="R87" s="96" t="s">
        <v>171</v>
      </c>
      <c r="S87" s="97">
        <f>'CREG Summary'!N43+'OD&amp;CS Summary'!O53+'CSER Summary'!O48-O88</f>
        <v>0</v>
      </c>
      <c r="T87" s="92"/>
    </row>
    <row r="88" spans="1:22" s="33" customFormat="1" ht="13.5" thickBot="1">
      <c r="A88" s="48" t="s">
        <v>15</v>
      </c>
      <c r="B88" s="52">
        <f aca="true" t="shared" si="22" ref="B88:N88">SUM(B76:B87)</f>
        <v>768</v>
      </c>
      <c r="C88" s="53">
        <f t="shared" si="22"/>
        <v>484</v>
      </c>
      <c r="D88" s="167">
        <f t="shared" si="22"/>
        <v>-11</v>
      </c>
      <c r="E88" s="52">
        <f t="shared" si="22"/>
        <v>-3728</v>
      </c>
      <c r="F88" s="167">
        <f t="shared" si="22"/>
        <v>18.8</v>
      </c>
      <c r="G88" s="53">
        <f t="shared" si="22"/>
        <v>-48</v>
      </c>
      <c r="H88" s="52">
        <f>SUM(H76:H87)</f>
        <v>-2</v>
      </c>
      <c r="I88" s="52">
        <f t="shared" si="22"/>
        <v>-2350</v>
      </c>
      <c r="J88" s="167">
        <f t="shared" si="22"/>
        <v>-8</v>
      </c>
      <c r="K88" s="52">
        <f t="shared" si="22"/>
        <v>-393</v>
      </c>
      <c r="L88" s="167">
        <f t="shared" si="22"/>
        <v>3.5</v>
      </c>
      <c r="M88" s="52">
        <f t="shared" si="22"/>
        <v>16</v>
      </c>
      <c r="N88" s="167">
        <f t="shared" si="22"/>
        <v>-1</v>
      </c>
      <c r="O88" s="54">
        <f t="shared" si="11"/>
        <v>-5251</v>
      </c>
      <c r="R88" s="98" t="s">
        <v>172</v>
      </c>
      <c r="S88" s="99">
        <f>'CREG Summary'!D43+'CREG Summary'!F43+'CREG Summary'!I43+'CREG Summary'!K43+'CREG Summary'!M43+'OD&amp;CS Summary'!D53+'OD&amp;CS Summary'!F53+'OD&amp;CS Summary'!H53+'OD&amp;CS Summary'!J53+'OD&amp;CS Summary'!L53+'OD&amp;CS Summary'!N53+'CSER Summary'!D48+'CSER Summary'!F48+'CSER Summary'!H48+'CSER Summary'!J48+'CSER Summary'!L48+'CSER Summary'!N48-D88-F88-H88-J88-L88-N88</f>
        <v>0</v>
      </c>
      <c r="T88" s="92"/>
      <c r="U88" s="95"/>
      <c r="V88" s="95"/>
    </row>
    <row r="89" spans="1:22" s="33" customFormat="1" ht="12.75">
      <c r="A89" s="58"/>
      <c r="B89" s="59"/>
      <c r="C89" s="59"/>
      <c r="D89" s="59"/>
      <c r="E89" s="59"/>
      <c r="F89" s="59"/>
      <c r="G89" s="59"/>
      <c r="H89" s="59"/>
      <c r="I89" s="59"/>
      <c r="J89" s="59"/>
      <c r="K89" s="59"/>
      <c r="L89" s="59"/>
      <c r="M89" s="59"/>
      <c r="N89" s="59"/>
      <c r="O89" s="60"/>
      <c r="R89" s="95"/>
      <c r="S89" s="95"/>
      <c r="T89" s="92"/>
      <c r="U89" s="95"/>
      <c r="V89" s="95"/>
    </row>
    <row r="90" spans="1:22" ht="12.75" outlineLevel="1">
      <c r="A90" s="69" t="s">
        <v>161</v>
      </c>
      <c r="B90" s="57" t="s">
        <v>34</v>
      </c>
      <c r="C90" s="57" t="s">
        <v>31</v>
      </c>
      <c r="D90" s="57" t="s">
        <v>32</v>
      </c>
      <c r="E90" s="57" t="s">
        <v>147</v>
      </c>
      <c r="F90" s="57" t="s">
        <v>15</v>
      </c>
      <c r="G90" s="118"/>
      <c r="H90" s="118"/>
      <c r="N90" s="32"/>
      <c r="P90" s="43"/>
      <c r="Q90" s="37"/>
      <c r="S90" s="91"/>
      <c r="T90" s="37"/>
      <c r="V90" s="32"/>
    </row>
    <row r="91" spans="1:22" ht="12.75" outlineLevel="1">
      <c r="A91" s="67" t="s">
        <v>176</v>
      </c>
      <c r="B91" s="70">
        <f>'Reg&amp;Maj proj'!F45+'Hsg &amp; Prop'!F38+'City Dev'!F54+'HR &amp; Fac'!F55+'L&amp;G'!F40+'Cust Serv'!F46+Finance!F26+'Bus Imp &amp; Tech'!F43+'Direct Services'!F75+'Leisure, Parks &amp; Comm'!F55+'Env Dev'!F54+PCC!F42</f>
        <v>-64</v>
      </c>
      <c r="C91" s="70">
        <f>'Reg&amp;Maj proj'!G45+'Hsg &amp; Prop'!G38+'City Dev'!G54+'HR &amp; Fac'!G55+'L&amp;G'!G40+'Cust Serv'!G46+Finance!G26+'Bus Imp &amp; Tech'!G43+'Direct Services'!G75+'Leisure, Parks &amp; Comm'!G55+'Env Dev'!G54+PCC!G42</f>
        <v>-380</v>
      </c>
      <c r="D91" s="70">
        <f>'Reg&amp;Maj proj'!H45+'Hsg &amp; Prop'!H38+'City Dev'!H54+'HR &amp; Fac'!H55+'L&amp;G'!H40+'Cust Serv'!H46+Finance!H26+'Bus Imp &amp; Tech'!H43+'Direct Services'!H75+'Leisure, Parks &amp; Comm'!H55+'Env Dev'!H54+PCC!H42</f>
        <v>-180</v>
      </c>
      <c r="E91" s="70">
        <f>'Reg&amp;Maj proj'!I45+'Hsg &amp; Prop'!I38+'City Dev'!I54+'HR &amp; Fac'!I55+'L&amp;G'!I40+'Cust Serv'!I46+Finance!I26+'Bus Imp &amp; Tech'!I43+'Direct Services'!I75+'Leisure, Parks &amp; Comm'!I55+'Env Dev'!I54+PCC!I42</f>
        <v>-605</v>
      </c>
      <c r="F91" s="87">
        <f>SUM(B91:E91)</f>
        <v>-1229</v>
      </c>
      <c r="G91" s="50"/>
      <c r="H91" s="50"/>
      <c r="N91" s="32"/>
      <c r="P91" s="43"/>
      <c r="Q91" s="37"/>
      <c r="S91" s="91"/>
      <c r="T91" s="37"/>
      <c r="V91" s="32"/>
    </row>
    <row r="92" spans="1:22" ht="12.75" outlineLevel="1">
      <c r="A92" s="67" t="s">
        <v>212</v>
      </c>
      <c r="B92" s="49">
        <f>'Reg&amp;Maj proj'!F46+'Hsg &amp; Prop'!F39+'City Dev'!F55+'HR &amp; Fac'!F56+'L&amp;G'!F41+'Cust Serv'!F47+Finance!F27+'Bus Imp &amp; Tech'!F44+'Direct Services'!F76+'Leisure, Parks &amp; Comm'!F56+'Env Dev'!F55+PCC!F43</f>
        <v>-180</v>
      </c>
      <c r="C92" s="49">
        <f>'Reg&amp;Maj proj'!G46+'Hsg &amp; Prop'!G39+'City Dev'!G55+'HR &amp; Fac'!G56+'L&amp;G'!G41+'Cust Serv'!G47+Finance!G27+'Bus Imp &amp; Tech'!G44+'Direct Services'!G76+'Leisure, Parks &amp; Comm'!G56+'Env Dev'!G55+PCC!G43</f>
        <v>-757</v>
      </c>
      <c r="D92" s="49">
        <f>'Reg&amp;Maj proj'!H46+'Hsg &amp; Prop'!H39+'City Dev'!H55+'HR &amp; Fac'!H56+'L&amp;G'!H41+'Cust Serv'!H47+Finance!H27+'Bus Imp &amp; Tech'!H44+'Direct Services'!H76+'Leisure, Parks &amp; Comm'!H56+'Env Dev'!H55+PCC!H43</f>
        <v>-159</v>
      </c>
      <c r="E92" s="49">
        <f>'Reg&amp;Maj proj'!I46+'Hsg &amp; Prop'!I39+'City Dev'!I55+'HR &amp; Fac'!I56+'L&amp;G'!I41+'Cust Serv'!I47+Finance!I27+'Bus Imp &amp; Tech'!I44+'Direct Services'!I76+'Leisure, Parks &amp; Comm'!I56+'Env Dev'!I55+PCC!I43</f>
        <v>-75</v>
      </c>
      <c r="F92" s="56">
        <f>SUM(B92:E92)</f>
        <v>-1171</v>
      </c>
      <c r="G92" s="50"/>
      <c r="H92" s="50"/>
      <c r="N92" s="32"/>
      <c r="P92" s="43"/>
      <c r="Q92" s="100" t="s">
        <v>170</v>
      </c>
      <c r="R92" s="101"/>
      <c r="S92" s="102"/>
      <c r="T92" s="37"/>
      <c r="V92" s="32"/>
    </row>
    <row r="93" spans="1:22" ht="12.75" outlineLevel="1">
      <c r="A93" s="67" t="s">
        <v>213</v>
      </c>
      <c r="B93" s="51">
        <f>'Reg&amp;Maj proj'!F47+'Hsg &amp; Prop'!F40+'City Dev'!F56+'HR &amp; Fac'!F57+'L&amp;G'!F42+'Cust Serv'!F48+Finance!F28+'Bus Imp &amp; Tech'!F45+'Direct Services'!F77+'Leisure, Parks &amp; Comm'!F57+'Env Dev'!F56+PCC!F44</f>
        <v>-647</v>
      </c>
      <c r="C93" s="51">
        <f>'Reg&amp;Maj proj'!G47+'Hsg &amp; Prop'!G40+'City Dev'!G56+'HR &amp; Fac'!G57+'L&amp;G'!G42+'Cust Serv'!G48+Finance!G28+'Bus Imp &amp; Tech'!G45+'Direct Services'!G77+'Leisure, Parks &amp; Comm'!G57+'Env Dev'!G56+PCC!G44</f>
        <v>-657</v>
      </c>
      <c r="D93" s="51">
        <f>'Reg&amp;Maj proj'!H47+'Hsg &amp; Prop'!H40+'City Dev'!H56+'HR &amp; Fac'!H57+'L&amp;G'!H42+'Cust Serv'!H48+Finance!H28+'Bus Imp &amp; Tech'!H45+'Direct Services'!H77+'Leisure, Parks &amp; Comm'!H57+'Env Dev'!H56+PCC!H44</f>
        <v>-44</v>
      </c>
      <c r="E93" s="51">
        <f>'Reg&amp;Maj proj'!I47+'Hsg &amp; Prop'!I40+'City Dev'!I56+'HR &amp; Fac'!I57+'L&amp;G'!I42+'Cust Serv'!I48+Finance!I28+'Bus Imp &amp; Tech'!I45+'Direct Services'!I77+'Leisure, Parks &amp; Comm'!I57+'Env Dev'!I56+PCC!I44</f>
        <v>20</v>
      </c>
      <c r="F93" s="56">
        <f>SUM(B93:E93)</f>
        <v>-1328</v>
      </c>
      <c r="G93" s="50"/>
      <c r="H93" s="50"/>
      <c r="N93" s="32"/>
      <c r="P93" s="43"/>
      <c r="Q93" s="103" t="s">
        <v>171</v>
      </c>
      <c r="R93" s="104">
        <f>E20+E37+E54+E71-F94</f>
        <v>0</v>
      </c>
      <c r="S93" s="102"/>
      <c r="T93" s="37"/>
      <c r="V93" s="32"/>
    </row>
    <row r="94" spans="1:21" s="33" customFormat="1" ht="12.75" outlineLevel="1">
      <c r="A94" s="71" t="s">
        <v>15</v>
      </c>
      <c r="B94" s="52">
        <f>SUM(B91:B93)</f>
        <v>-891</v>
      </c>
      <c r="C94" s="52">
        <f>SUM(C91:C93)</f>
        <v>-1794</v>
      </c>
      <c r="D94" s="52">
        <f>SUM(D91:D93)</f>
        <v>-383</v>
      </c>
      <c r="E94" s="52">
        <f>SUM(E91:E93)</f>
        <v>-660</v>
      </c>
      <c r="F94" s="52">
        <f>SUM(B94:E94)</f>
        <v>-3728</v>
      </c>
      <c r="G94" s="59"/>
      <c r="H94" s="59"/>
      <c r="I94" s="68"/>
      <c r="J94" s="68"/>
      <c r="K94" s="68"/>
      <c r="L94" s="68"/>
      <c r="M94" s="68"/>
      <c r="P94" s="68"/>
      <c r="Q94" s="102"/>
      <c r="R94" s="102"/>
      <c r="S94" s="102"/>
      <c r="T94" s="95"/>
      <c r="U94" s="95"/>
    </row>
    <row r="95" spans="1:22" ht="12.75" outlineLevel="1">
      <c r="A95" s="33" t="s">
        <v>131</v>
      </c>
      <c r="B95" s="85"/>
      <c r="C95" s="85"/>
      <c r="D95" s="85"/>
      <c r="E95" s="85"/>
      <c r="F95" s="85"/>
      <c r="G95" s="85"/>
      <c r="H95" s="85"/>
      <c r="N95" s="32"/>
      <c r="P95" s="43"/>
      <c r="Q95" s="37"/>
      <c r="S95" s="91"/>
      <c r="T95" s="37"/>
      <c r="V95" s="32"/>
    </row>
    <row r="96" spans="1:22" ht="12.75" outlineLevel="1">
      <c r="A96" s="284" t="s">
        <v>311</v>
      </c>
      <c r="B96" s="75">
        <f aca="true" t="shared" si="23" ref="B96:E97">-B91*0.4</f>
        <v>25.6</v>
      </c>
      <c r="C96" s="75">
        <f t="shared" si="23"/>
        <v>152</v>
      </c>
      <c r="D96" s="75">
        <f t="shared" si="23"/>
        <v>72</v>
      </c>
      <c r="E96" s="75">
        <f t="shared" si="23"/>
        <v>242</v>
      </c>
      <c r="F96" s="75">
        <f>SUM(B96:E96)</f>
        <v>491.6</v>
      </c>
      <c r="G96" s="74"/>
      <c r="H96" s="74"/>
      <c r="N96" s="32"/>
      <c r="P96" s="43"/>
      <c r="Q96" s="37"/>
      <c r="S96" s="91"/>
      <c r="T96" s="37"/>
      <c r="V96" s="32"/>
    </row>
    <row r="97" spans="1:22" ht="12.75" outlineLevel="1">
      <c r="A97" s="67" t="s">
        <v>166</v>
      </c>
      <c r="B97" s="76">
        <f t="shared" si="23"/>
        <v>72</v>
      </c>
      <c r="C97" s="74">
        <f t="shared" si="23"/>
        <v>302.8</v>
      </c>
      <c r="D97" s="76">
        <f t="shared" si="23"/>
        <v>63.6</v>
      </c>
      <c r="E97" s="76">
        <f t="shared" si="23"/>
        <v>30</v>
      </c>
      <c r="F97" s="76">
        <f>SUM(B97:E97)</f>
        <v>468.40000000000003</v>
      </c>
      <c r="G97" s="74"/>
      <c r="H97" s="74"/>
      <c r="N97" s="32"/>
      <c r="P97" s="43"/>
      <c r="Q97" s="37"/>
      <c r="S97" s="91"/>
      <c r="T97" s="37"/>
      <c r="V97" s="32"/>
    </row>
    <row r="98" spans="1:22" ht="12.75" outlineLevel="1">
      <c r="A98" s="67" t="s">
        <v>167</v>
      </c>
      <c r="B98" s="76">
        <v>0</v>
      </c>
      <c r="C98" s="74">
        <v>0</v>
      </c>
      <c r="D98" s="76">
        <v>0</v>
      </c>
      <c r="E98" s="76">
        <v>0</v>
      </c>
      <c r="F98" s="76">
        <f>SUM(B98:E98)</f>
        <v>0</v>
      </c>
      <c r="G98" s="74"/>
      <c r="H98" s="74"/>
      <c r="N98" s="32"/>
      <c r="P98" s="43"/>
      <c r="Q98" s="37"/>
      <c r="S98" s="91"/>
      <c r="T98" s="37"/>
      <c r="V98" s="32"/>
    </row>
    <row r="99" spans="1:22" ht="12.75" outlineLevel="1">
      <c r="A99" s="71" t="s">
        <v>15</v>
      </c>
      <c r="B99" s="77">
        <f>SUM(B96:B98)</f>
        <v>97.6</v>
      </c>
      <c r="C99" s="78">
        <f>SUM(C96:C98)</f>
        <v>454.8</v>
      </c>
      <c r="D99" s="77">
        <f>SUM(D96:D98)</f>
        <v>135.6</v>
      </c>
      <c r="E99" s="77">
        <f>SUM(E96:E98)</f>
        <v>272</v>
      </c>
      <c r="F99" s="77">
        <f>SUM(F96:F98)</f>
        <v>960</v>
      </c>
      <c r="G99" s="117"/>
      <c r="H99" s="117"/>
      <c r="N99" s="32"/>
      <c r="P99" s="43"/>
      <c r="Q99" s="37"/>
      <c r="S99" s="91"/>
      <c r="T99" s="37"/>
      <c r="V99" s="32"/>
    </row>
    <row r="100" spans="2:22" ht="12.75" outlineLevel="1">
      <c r="B100" s="72"/>
      <c r="C100" s="72"/>
      <c r="D100" s="72"/>
      <c r="E100" s="72"/>
      <c r="F100" s="72"/>
      <c r="G100" s="72"/>
      <c r="H100" s="72"/>
      <c r="N100" s="32"/>
      <c r="P100" s="43"/>
      <c r="Q100" s="37"/>
      <c r="S100" s="91"/>
      <c r="T100" s="37"/>
      <c r="V100" s="32"/>
    </row>
    <row r="101" spans="1:22" ht="12.75" outlineLevel="1">
      <c r="A101" s="69" t="s">
        <v>162</v>
      </c>
      <c r="B101" s="57" t="s">
        <v>34</v>
      </c>
      <c r="C101" s="57" t="s">
        <v>31</v>
      </c>
      <c r="D101" s="57" t="s">
        <v>32</v>
      </c>
      <c r="E101" s="57" t="s">
        <v>147</v>
      </c>
      <c r="F101" s="116" t="s">
        <v>15</v>
      </c>
      <c r="G101" s="118"/>
      <c r="H101" s="118"/>
      <c r="N101" s="32"/>
      <c r="P101" s="43"/>
      <c r="Q101" s="37"/>
      <c r="S101" s="91"/>
      <c r="T101" s="37"/>
      <c r="V101" s="32"/>
    </row>
    <row r="102" spans="1:22" ht="12.75" outlineLevel="1">
      <c r="A102" s="67" t="s">
        <v>176</v>
      </c>
      <c r="B102" s="70">
        <f>'Reg&amp;Maj proj'!F51+'Hsg &amp; Prop'!F44+'City Dev'!F60+'HR &amp; Fac'!F61+'L&amp;G'!F46+'Cust Serv'!F52+Finance!F32+'Bus Imp &amp; Tech'!F49+'Direct Services'!F81+'Leisure, Parks &amp; Comm'!F61+'Env Dev'!F60+PCC!F48</f>
        <v>-273</v>
      </c>
      <c r="C102" s="70">
        <f>'Reg&amp;Maj proj'!G51+'Hsg &amp; Prop'!G44+'City Dev'!G60+'HR &amp; Fac'!G61+'L&amp;G'!G46+'Cust Serv'!G52+Finance!G32+'Bus Imp &amp; Tech'!G49+'Direct Services'!G81+'Leisure, Parks &amp; Comm'!G61+'Env Dev'!G60+PCC!G48</f>
        <v>-147</v>
      </c>
      <c r="D102" s="70">
        <f>'Reg&amp;Maj proj'!H51+'Hsg &amp; Prop'!H44+'City Dev'!H60+'HR &amp; Fac'!H61+'L&amp;G'!H46+'Cust Serv'!H52+Finance!H32+'Bus Imp &amp; Tech'!H49+'Direct Services'!H81+'Leisure, Parks &amp; Comm'!H61+'Env Dev'!H60+PCC!H48</f>
        <v>-208</v>
      </c>
      <c r="E102" s="70">
        <f>'Reg&amp;Maj proj'!I51+'Hsg &amp; Prop'!I44+'City Dev'!I60+'HR &amp; Fac'!I61+'L&amp;G'!I46+'Cust Serv'!I52+Finance!I32+'Bus Imp &amp; Tech'!I49+'Direct Services'!I81+'Leisure, Parks &amp; Comm'!I61+'Env Dev'!I60+PCC!I48</f>
        <v>0</v>
      </c>
      <c r="F102" s="87">
        <f>SUM(B102:E102)</f>
        <v>-628</v>
      </c>
      <c r="G102" s="50"/>
      <c r="H102" s="50"/>
      <c r="N102" s="32"/>
      <c r="P102" s="43"/>
      <c r="Q102" s="37"/>
      <c r="S102" s="91"/>
      <c r="T102" s="37"/>
      <c r="V102" s="32"/>
    </row>
    <row r="103" spans="1:22" ht="12.75" outlineLevel="1">
      <c r="A103" s="67" t="s">
        <v>212</v>
      </c>
      <c r="B103" s="49">
        <f>'Reg&amp;Maj proj'!F52+'Hsg &amp; Prop'!F45+'City Dev'!F61+'HR &amp; Fac'!F62+'L&amp;G'!F47+'Cust Serv'!F53+Finance!F33+'Bus Imp &amp; Tech'!F50+'Direct Services'!F82+'Leisure, Parks &amp; Comm'!F62+'Env Dev'!F61+PCC!F49</f>
        <v>-351</v>
      </c>
      <c r="C103" s="49">
        <f>'Reg&amp;Maj proj'!G52+'Hsg &amp; Prop'!G45+'City Dev'!G61+'HR &amp; Fac'!G62+'L&amp;G'!G47+'Cust Serv'!G53+Finance!G33+'Bus Imp &amp; Tech'!G50+'Direct Services'!G82+'Leisure, Parks &amp; Comm'!G62+'Env Dev'!G61+PCC!G49</f>
        <v>-310</v>
      </c>
      <c r="D103" s="49">
        <f>'Reg&amp;Maj proj'!H52+'Hsg &amp; Prop'!H45+'City Dev'!H61+'HR &amp; Fac'!H62+'L&amp;G'!H47+'Cust Serv'!H53+Finance!H33+'Bus Imp &amp; Tech'!H50+'Direct Services'!H82+'Leisure, Parks &amp; Comm'!H62+'Env Dev'!H61+PCC!H49</f>
        <v>-298</v>
      </c>
      <c r="E103" s="49">
        <f>'Reg&amp;Maj proj'!I52+'Hsg &amp; Prop'!I45+'City Dev'!I61+'HR &amp; Fac'!I62+'L&amp;G'!I47+'Cust Serv'!I53+Finance!I33+'Bus Imp &amp; Tech'!I50+'Direct Services'!I82+'Leisure, Parks &amp; Comm'!I62+'Env Dev'!I61+PCC!I49</f>
        <v>0</v>
      </c>
      <c r="F103" s="56">
        <f>SUM(B103:E103)</f>
        <v>-959</v>
      </c>
      <c r="G103" s="50"/>
      <c r="H103" s="50"/>
      <c r="N103" s="32"/>
      <c r="P103" s="43"/>
      <c r="Q103" s="100" t="s">
        <v>170</v>
      </c>
      <c r="R103" s="101"/>
      <c r="S103" s="102"/>
      <c r="T103" s="37"/>
      <c r="V103" s="32"/>
    </row>
    <row r="104" spans="1:22" ht="12.75" outlineLevel="1">
      <c r="A104" s="67" t="s">
        <v>213</v>
      </c>
      <c r="B104" s="51">
        <f>'Reg&amp;Maj proj'!F53+'Hsg &amp; Prop'!F46+'City Dev'!F62+'HR &amp; Fac'!F63+'L&amp;G'!F48+'Cust Serv'!F54+Finance!F34+'Bus Imp &amp; Tech'!F51+'Direct Services'!F83+'Leisure, Parks &amp; Comm'!F63+'Env Dev'!F62+PCC!F50</f>
        <v>-668</v>
      </c>
      <c r="C104" s="51">
        <f>'Reg&amp;Maj proj'!G53+'Hsg &amp; Prop'!G46+'City Dev'!G62+'HR &amp; Fac'!G63+'L&amp;G'!G48+'Cust Serv'!G54+Finance!G34+'Bus Imp &amp; Tech'!G51+'Direct Services'!G83+'Leisure, Parks &amp; Comm'!G63+'Env Dev'!G62+PCC!G50</f>
        <v>63</v>
      </c>
      <c r="D104" s="51">
        <f>'Reg&amp;Maj proj'!H53+'Hsg &amp; Prop'!H46+'City Dev'!H62+'HR &amp; Fac'!H63+'L&amp;G'!H48+'Cust Serv'!H54+Finance!H34+'Bus Imp &amp; Tech'!H51+'Direct Services'!H83+'Leisure, Parks &amp; Comm'!H63+'Env Dev'!H62+PCC!H50</f>
        <v>-142</v>
      </c>
      <c r="E104" s="51">
        <f>'Reg&amp;Maj proj'!I53+'Hsg &amp; Prop'!I46+'City Dev'!I62+'HR &amp; Fac'!I63+'L&amp;G'!I48+'Cust Serv'!I54+Finance!I34+'Bus Imp &amp; Tech'!I51+'Direct Services'!I83+'Leisure, Parks &amp; Comm'!I63+'Env Dev'!I62+PCC!I50</f>
        <v>-16</v>
      </c>
      <c r="F104" s="56">
        <f>SUM(B104:E104)</f>
        <v>-763</v>
      </c>
      <c r="G104" s="50"/>
      <c r="H104" s="50"/>
      <c r="N104" s="32"/>
      <c r="P104" s="43"/>
      <c r="Q104" s="103" t="s">
        <v>171</v>
      </c>
      <c r="R104" s="104">
        <f>I20+I37+I54+I71-F105</f>
        <v>0</v>
      </c>
      <c r="S104" s="102"/>
      <c r="T104" s="37">
        <f>'Reg&amp;Maj proj'!F9+'Reg&amp;Maj proj'!G9+'Reg&amp;Maj proj'!H9+'Reg&amp;Maj proj'!I9</f>
        <v>-461</v>
      </c>
      <c r="V104" s="32"/>
    </row>
    <row r="105" spans="1:21" s="33" customFormat="1" ht="12.75" outlineLevel="1">
      <c r="A105" s="71" t="s">
        <v>15</v>
      </c>
      <c r="B105" s="52">
        <f>SUM(B102:B104)</f>
        <v>-1292</v>
      </c>
      <c r="C105" s="52">
        <f>SUM(C102:C104)</f>
        <v>-394</v>
      </c>
      <c r="D105" s="52">
        <f>SUM(D102:D104)</f>
        <v>-648</v>
      </c>
      <c r="E105" s="52">
        <f>SUM(E102:E104)</f>
        <v>-16</v>
      </c>
      <c r="F105" s="65">
        <f>SUM(B105:E105)</f>
        <v>-2350</v>
      </c>
      <c r="G105" s="59"/>
      <c r="H105" s="59"/>
      <c r="I105" s="68"/>
      <c r="J105" s="68"/>
      <c r="K105" s="68"/>
      <c r="L105" s="68"/>
      <c r="M105" s="68"/>
      <c r="P105" s="68"/>
      <c r="Q105" s="102"/>
      <c r="R105" s="102"/>
      <c r="S105" s="102"/>
      <c r="T105" s="95"/>
      <c r="U105" s="95"/>
    </row>
    <row r="106" spans="1:22" ht="12.75" outlineLevel="1">
      <c r="A106" s="33" t="s">
        <v>131</v>
      </c>
      <c r="B106" s="85"/>
      <c r="C106" s="85"/>
      <c r="D106" s="85"/>
      <c r="E106" s="85"/>
      <c r="F106" s="85"/>
      <c r="G106" s="85"/>
      <c r="H106" s="85"/>
      <c r="N106" s="32"/>
      <c r="P106" s="43"/>
      <c r="Q106" s="37"/>
      <c r="S106" s="91"/>
      <c r="T106" s="37"/>
      <c r="V106" s="32"/>
    </row>
    <row r="107" spans="1:22" ht="12.75" outlineLevel="1">
      <c r="A107" s="284" t="s">
        <v>311</v>
      </c>
      <c r="B107" s="75">
        <f aca="true" t="shared" si="24" ref="B107:E108">-B102*0.4</f>
        <v>109.2</v>
      </c>
      <c r="C107" s="75">
        <f t="shared" si="24"/>
        <v>58.800000000000004</v>
      </c>
      <c r="D107" s="75">
        <f t="shared" si="24"/>
        <v>83.2</v>
      </c>
      <c r="E107" s="75">
        <f t="shared" si="24"/>
        <v>0</v>
      </c>
      <c r="F107" s="75">
        <f>SUM(B107:E107)</f>
        <v>251.2</v>
      </c>
      <c r="G107" s="74"/>
      <c r="H107" s="74"/>
      <c r="N107" s="32"/>
      <c r="P107" s="43"/>
      <c r="Q107" s="37"/>
      <c r="S107" s="91"/>
      <c r="T107" s="37"/>
      <c r="V107" s="32"/>
    </row>
    <row r="108" spans="1:22" ht="12.75" outlineLevel="1">
      <c r="A108" s="67" t="s">
        <v>166</v>
      </c>
      <c r="B108" s="76">
        <f t="shared" si="24"/>
        <v>140.4</v>
      </c>
      <c r="C108" s="74">
        <f t="shared" si="24"/>
        <v>124</v>
      </c>
      <c r="D108" s="76">
        <f t="shared" si="24"/>
        <v>119.2</v>
      </c>
      <c r="E108" s="76">
        <f t="shared" si="24"/>
        <v>0</v>
      </c>
      <c r="F108" s="76">
        <f>SUM(B108:E108)</f>
        <v>383.59999999999997</v>
      </c>
      <c r="G108" s="74"/>
      <c r="H108" s="74"/>
      <c r="N108" s="32"/>
      <c r="P108" s="43"/>
      <c r="Q108" s="37"/>
      <c r="S108" s="91"/>
      <c r="T108" s="37"/>
      <c r="V108" s="32"/>
    </row>
    <row r="109" spans="1:22" ht="12.75" outlineLevel="1">
      <c r="A109" s="67" t="s">
        <v>167</v>
      </c>
      <c r="B109" s="76">
        <v>0</v>
      </c>
      <c r="C109" s="74">
        <v>0</v>
      </c>
      <c r="D109" s="76">
        <v>0</v>
      </c>
      <c r="E109" s="76">
        <v>0</v>
      </c>
      <c r="F109" s="76">
        <f>SUM(B109:E109)</f>
        <v>0</v>
      </c>
      <c r="G109" s="74"/>
      <c r="H109" s="74"/>
      <c r="N109" s="32"/>
      <c r="P109" s="43"/>
      <c r="Q109" s="37"/>
      <c r="S109" s="91"/>
      <c r="T109" s="37"/>
      <c r="V109" s="32"/>
    </row>
    <row r="110" spans="1:22" ht="12.75" outlineLevel="1">
      <c r="A110" s="71" t="s">
        <v>15</v>
      </c>
      <c r="B110" s="77">
        <f>SUM(B107:B109)</f>
        <v>249.60000000000002</v>
      </c>
      <c r="C110" s="78">
        <f>SUM(C107:C109)</f>
        <v>182.8</v>
      </c>
      <c r="D110" s="77">
        <f>SUM(D107:D109)</f>
        <v>202.4</v>
      </c>
      <c r="E110" s="77">
        <f>SUM(E107:E109)</f>
        <v>0</v>
      </c>
      <c r="F110" s="77">
        <f>SUM(F107:F109)</f>
        <v>634.8</v>
      </c>
      <c r="G110" s="117"/>
      <c r="H110" s="117"/>
      <c r="N110" s="32"/>
      <c r="P110" s="43"/>
      <c r="Q110" s="37"/>
      <c r="S110" s="91"/>
      <c r="T110" s="37"/>
      <c r="V110" s="32"/>
    </row>
    <row r="111" spans="14:22" ht="12.75" outlineLevel="1">
      <c r="N111" s="32"/>
      <c r="P111" s="43"/>
      <c r="Q111" s="37"/>
      <c r="S111" s="91"/>
      <c r="T111" s="37"/>
      <c r="V111" s="32"/>
    </row>
    <row r="112" spans="1:22" ht="12.75" outlineLevel="1">
      <c r="A112" s="69" t="s">
        <v>163</v>
      </c>
      <c r="B112" s="57" t="s">
        <v>34</v>
      </c>
      <c r="C112" s="57" t="s">
        <v>31</v>
      </c>
      <c r="D112" s="57" t="s">
        <v>32</v>
      </c>
      <c r="E112" s="57" t="s">
        <v>147</v>
      </c>
      <c r="F112" s="57" t="s">
        <v>15</v>
      </c>
      <c r="G112" s="118"/>
      <c r="H112" s="118"/>
      <c r="N112" s="32"/>
      <c r="P112" s="43"/>
      <c r="Q112" s="37"/>
      <c r="S112" s="91"/>
      <c r="T112" s="37"/>
      <c r="V112" s="32"/>
    </row>
    <row r="113" spans="1:22" ht="12.75" outlineLevel="1">
      <c r="A113" s="67" t="s">
        <v>176</v>
      </c>
      <c r="B113" s="70">
        <f>'Reg&amp;Maj proj'!F57+'Hsg &amp; Prop'!F50+'City Dev'!F66+'HR &amp; Fac'!F67+'L&amp;G'!F52+'Cust Serv'!F58+Finance!F38+'Bus Imp &amp; Tech'!F55+'Direct Services'!F87+'Leisure, Parks &amp; Comm'!F67+'Env Dev'!F66+PCC!F54</f>
        <v>0</v>
      </c>
      <c r="C113" s="70">
        <f>'Reg&amp;Maj proj'!G57+'Hsg &amp; Prop'!G50+'City Dev'!G66+'HR &amp; Fac'!G67+'L&amp;G'!G52+'Cust Serv'!G58+Finance!G38+'Bus Imp &amp; Tech'!G55+'Direct Services'!G87+'Leisure, Parks &amp; Comm'!G67+'Env Dev'!G66+PCC!G54</f>
        <v>-75</v>
      </c>
      <c r="D113" s="70">
        <f>'Reg&amp;Maj proj'!H57+'Hsg &amp; Prop'!H50+'City Dev'!H66+'HR &amp; Fac'!H67+'L&amp;G'!H52+'Cust Serv'!H58+Finance!H38+'Bus Imp &amp; Tech'!H55+'Direct Services'!H87+'Leisure, Parks &amp; Comm'!H67+'Env Dev'!H66+PCC!H54</f>
        <v>0</v>
      </c>
      <c r="E113" s="70">
        <f>'Reg&amp;Maj proj'!I57+'Hsg &amp; Prop'!I50+'City Dev'!I66+'HR &amp; Fac'!I67+'L&amp;G'!I52+'Cust Serv'!I58+Finance!I38+'Bus Imp &amp; Tech'!I55+'Direct Services'!I87+'Leisure, Parks &amp; Comm'!I67+'Env Dev'!I66+PCC!I54</f>
        <v>0</v>
      </c>
      <c r="F113" s="87">
        <f>SUM(B113:E113)</f>
        <v>-75</v>
      </c>
      <c r="G113" s="50"/>
      <c r="H113" s="50"/>
      <c r="N113" s="32"/>
      <c r="P113" s="43"/>
      <c r="Q113" s="37"/>
      <c r="S113" s="91"/>
      <c r="T113" s="37"/>
      <c r="V113" s="32"/>
    </row>
    <row r="114" spans="1:22" ht="12.75" outlineLevel="1">
      <c r="A114" s="67" t="s">
        <v>212</v>
      </c>
      <c r="B114" s="49">
        <f>'Reg&amp;Maj proj'!F58+'Hsg &amp; Prop'!F51+'City Dev'!F67+'HR &amp; Fac'!F68+'L&amp;G'!F53+'Cust Serv'!F59+Finance!F39+'Bus Imp &amp; Tech'!F56+'Direct Services'!F88+'Leisure, Parks &amp; Comm'!F68+'Env Dev'!F67+PCC!F55</f>
        <v>-30</v>
      </c>
      <c r="C114" s="49">
        <f>'Reg&amp;Maj proj'!G58+'Hsg &amp; Prop'!G51+'City Dev'!G67+'HR &amp; Fac'!G68+'L&amp;G'!G53+'Cust Serv'!G59+Finance!G39+'Bus Imp &amp; Tech'!G56+'Direct Services'!G88+'Leisure, Parks &amp; Comm'!G68+'Env Dev'!G67+PCC!G55</f>
        <v>-17</v>
      </c>
      <c r="D114" s="49">
        <f>'Reg&amp;Maj proj'!H58+'Hsg &amp; Prop'!H51+'City Dev'!H67+'HR &amp; Fac'!H68+'L&amp;G'!H53+'Cust Serv'!H59+Finance!H39+'Bus Imp &amp; Tech'!H56+'Direct Services'!H88+'Leisure, Parks &amp; Comm'!H68+'Env Dev'!H67+PCC!H55</f>
        <v>0</v>
      </c>
      <c r="E114" s="49">
        <f>'Reg&amp;Maj proj'!I58+'Hsg &amp; Prop'!I51+'City Dev'!I67+'HR &amp; Fac'!I68+'L&amp;G'!I53+'Cust Serv'!I59+Finance!I39+'Bus Imp &amp; Tech'!I56+'Direct Services'!I88+'Leisure, Parks &amp; Comm'!I68+'Env Dev'!I67+PCC!I55</f>
        <v>0</v>
      </c>
      <c r="F114" s="56">
        <f>SUM(B114:E114)</f>
        <v>-47</v>
      </c>
      <c r="G114" s="50"/>
      <c r="H114" s="50"/>
      <c r="N114" s="32"/>
      <c r="P114" s="43"/>
      <c r="Q114" s="100" t="s">
        <v>170</v>
      </c>
      <c r="R114" s="101"/>
      <c r="S114" s="102"/>
      <c r="T114" s="37"/>
      <c r="V114" s="32"/>
    </row>
    <row r="115" spans="1:22" ht="12.75" outlineLevel="1">
      <c r="A115" s="67" t="s">
        <v>213</v>
      </c>
      <c r="B115" s="51">
        <f>'Reg&amp;Maj proj'!F59+'Hsg &amp; Prop'!F52+'City Dev'!F68+'HR &amp; Fac'!F69+'L&amp;G'!F54+'Cust Serv'!F60+Finance!F40+'Bus Imp &amp; Tech'!F57+'Direct Services'!F89+'Leisure, Parks &amp; Comm'!F69+'Env Dev'!F68+PCC!F56</f>
        <v>-194</v>
      </c>
      <c r="C115" s="51">
        <f>'Reg&amp;Maj proj'!G59+'Hsg &amp; Prop'!G52+'City Dev'!G68+'HR &amp; Fac'!G69+'L&amp;G'!G54+'Cust Serv'!G60+Finance!G40+'Bus Imp &amp; Tech'!G57+'Direct Services'!G89+'Leisure, Parks &amp; Comm'!G69+'Env Dev'!G68+PCC!G56</f>
        <v>-58</v>
      </c>
      <c r="D115" s="51">
        <f>'Reg&amp;Maj proj'!H59+'Hsg &amp; Prop'!H52+'City Dev'!H68+'HR &amp; Fac'!H69+'L&amp;G'!H54+'Cust Serv'!H60+Finance!H40+'Bus Imp &amp; Tech'!H57+'Direct Services'!H89+'Leisure, Parks &amp; Comm'!H69+'Env Dev'!H68+PCC!H56</f>
        <v>-10</v>
      </c>
      <c r="E115" s="51">
        <f>'Reg&amp;Maj proj'!I59+'Hsg &amp; Prop'!I52+'City Dev'!I68+'HR &amp; Fac'!I69+'L&amp;G'!I54+'Cust Serv'!I60+Finance!I40+'Bus Imp &amp; Tech'!I57+'Direct Services'!I89+'Leisure, Parks &amp; Comm'!I69+'Env Dev'!I68+PCC!I56</f>
        <v>-9</v>
      </c>
      <c r="F115" s="56">
        <f>SUM(B115:E115)</f>
        <v>-271</v>
      </c>
      <c r="G115" s="50"/>
      <c r="H115" s="50"/>
      <c r="N115" s="32"/>
      <c r="P115" s="43"/>
      <c r="Q115" s="103" t="s">
        <v>171</v>
      </c>
      <c r="R115" s="104">
        <f>K20+K37+K54+K71-F116</f>
        <v>0</v>
      </c>
      <c r="S115" s="102"/>
      <c r="T115" s="37"/>
      <c r="V115" s="32"/>
    </row>
    <row r="116" spans="1:21" s="33" customFormat="1" ht="12.75" outlineLevel="1">
      <c r="A116" s="71" t="s">
        <v>15</v>
      </c>
      <c r="B116" s="52">
        <f>SUM(B113:B115)</f>
        <v>-224</v>
      </c>
      <c r="C116" s="61">
        <f>SUM(C113:C115)</f>
        <v>-150</v>
      </c>
      <c r="D116" s="52">
        <f>SUM(D113:D115)</f>
        <v>-10</v>
      </c>
      <c r="E116" s="65">
        <f>SUM(E113:E115)</f>
        <v>-9</v>
      </c>
      <c r="F116" s="52">
        <f>SUM(B116:E116)</f>
        <v>-393</v>
      </c>
      <c r="G116" s="59"/>
      <c r="H116" s="59"/>
      <c r="I116" s="68"/>
      <c r="J116" s="68"/>
      <c r="K116" s="68"/>
      <c r="L116" s="68"/>
      <c r="M116" s="68"/>
      <c r="P116" s="68"/>
      <c r="Q116" s="102"/>
      <c r="R116" s="102"/>
      <c r="S116" s="102"/>
      <c r="T116" s="95"/>
      <c r="U116" s="95"/>
    </row>
    <row r="117" spans="1:22" ht="12.75" outlineLevel="1">
      <c r="A117" s="33" t="s">
        <v>131</v>
      </c>
      <c r="B117" s="85"/>
      <c r="C117" s="85"/>
      <c r="D117" s="85"/>
      <c r="E117" s="85"/>
      <c r="F117" s="85"/>
      <c r="G117" s="85"/>
      <c r="H117" s="85"/>
      <c r="N117" s="32"/>
      <c r="P117" s="43"/>
      <c r="Q117" s="37"/>
      <c r="S117" s="91"/>
      <c r="T117" s="37"/>
      <c r="V117" s="32"/>
    </row>
    <row r="118" spans="1:22" ht="12.75" outlineLevel="1">
      <c r="A118" s="284" t="s">
        <v>311</v>
      </c>
      <c r="B118" s="75">
        <f aca="true" t="shared" si="25" ref="B118:E119">-B113*0.4</f>
        <v>0</v>
      </c>
      <c r="C118" s="75">
        <f t="shared" si="25"/>
        <v>30</v>
      </c>
      <c r="D118" s="75">
        <f t="shared" si="25"/>
        <v>0</v>
      </c>
      <c r="E118" s="75">
        <f t="shared" si="25"/>
        <v>0</v>
      </c>
      <c r="F118" s="75">
        <f>SUM(B118:E118)</f>
        <v>30</v>
      </c>
      <c r="G118" s="74"/>
      <c r="H118" s="74"/>
      <c r="N118" s="32"/>
      <c r="P118" s="43"/>
      <c r="Q118" s="37"/>
      <c r="S118" s="91"/>
      <c r="T118" s="37"/>
      <c r="V118" s="32"/>
    </row>
    <row r="119" spans="1:22" ht="12.75" outlineLevel="1">
      <c r="A119" s="67" t="s">
        <v>166</v>
      </c>
      <c r="B119" s="76">
        <f t="shared" si="25"/>
        <v>12</v>
      </c>
      <c r="C119" s="74">
        <f t="shared" si="25"/>
        <v>6.800000000000001</v>
      </c>
      <c r="D119" s="76">
        <f t="shared" si="25"/>
        <v>0</v>
      </c>
      <c r="E119" s="76">
        <f t="shared" si="25"/>
        <v>0</v>
      </c>
      <c r="F119" s="76">
        <f>SUM(B119:E119)</f>
        <v>18.8</v>
      </c>
      <c r="G119" s="74"/>
      <c r="H119" s="74"/>
      <c r="N119" s="32"/>
      <c r="P119" s="43"/>
      <c r="Q119" s="37"/>
      <c r="S119" s="91"/>
      <c r="T119" s="37"/>
      <c r="V119" s="32"/>
    </row>
    <row r="120" spans="1:22" ht="12.75" outlineLevel="1">
      <c r="A120" s="67" t="s">
        <v>167</v>
      </c>
      <c r="B120" s="76">
        <v>0</v>
      </c>
      <c r="C120" s="74">
        <v>0</v>
      </c>
      <c r="D120" s="76">
        <v>0</v>
      </c>
      <c r="E120" s="76">
        <v>0</v>
      </c>
      <c r="F120" s="76">
        <f>SUM(B120:E120)</f>
        <v>0</v>
      </c>
      <c r="G120" s="74"/>
      <c r="H120" s="74"/>
      <c r="N120" s="32"/>
      <c r="P120" s="43"/>
      <c r="Q120" s="37"/>
      <c r="S120" s="91"/>
      <c r="T120" s="37"/>
      <c r="V120" s="32"/>
    </row>
    <row r="121" spans="1:22" ht="12.75" outlineLevel="1">
      <c r="A121" s="71" t="s">
        <v>15</v>
      </c>
      <c r="B121" s="77">
        <f>SUM(B118:B120)</f>
        <v>12</v>
      </c>
      <c r="C121" s="78">
        <f>SUM(C118:C120)</f>
        <v>36.8</v>
      </c>
      <c r="D121" s="77">
        <f>SUM(D118:D120)</f>
        <v>0</v>
      </c>
      <c r="E121" s="77">
        <f>SUM(E118:E120)</f>
        <v>0</v>
      </c>
      <c r="F121" s="77">
        <f>SUM(F118:F120)</f>
        <v>48.8</v>
      </c>
      <c r="G121" s="117"/>
      <c r="H121" s="117"/>
      <c r="N121" s="32"/>
      <c r="P121" s="43"/>
      <c r="Q121" s="37"/>
      <c r="S121" s="91"/>
      <c r="T121" s="37"/>
      <c r="V121" s="32"/>
    </row>
    <row r="122" spans="14:22" ht="12.75" outlineLevel="1">
      <c r="N122" s="32"/>
      <c r="P122" s="43"/>
      <c r="Q122" s="37"/>
      <c r="S122" s="91"/>
      <c r="T122" s="37"/>
      <c r="V122" s="32"/>
    </row>
    <row r="123" spans="1:22" ht="12.75" outlineLevel="1">
      <c r="A123" s="71" t="s">
        <v>164</v>
      </c>
      <c r="B123" s="77">
        <f>B99+B110+B121</f>
        <v>359.20000000000005</v>
      </c>
      <c r="C123" s="77">
        <f>C99+C110+C121</f>
        <v>674.4</v>
      </c>
      <c r="D123" s="77">
        <f>D99+D110+D121</f>
        <v>338</v>
      </c>
      <c r="E123" s="77">
        <f>E99+E110+E121</f>
        <v>272</v>
      </c>
      <c r="F123" s="77">
        <f>SUM(B123:E123)</f>
        <v>1643.6</v>
      </c>
      <c r="G123" s="117"/>
      <c r="H123" s="117"/>
      <c r="N123" s="32"/>
      <c r="P123" s="43"/>
      <c r="Q123" s="37"/>
      <c r="S123" s="91"/>
      <c r="T123" s="37"/>
      <c r="V123" s="32"/>
    </row>
  </sheetData>
  <sheetProtection/>
  <mergeCells count="32">
    <mergeCell ref="E74:F74"/>
    <mergeCell ref="G6:H6"/>
    <mergeCell ref="E23:F23"/>
    <mergeCell ref="G23:H23"/>
    <mergeCell ref="G40:H40"/>
    <mergeCell ref="E57:F57"/>
    <mergeCell ref="G74:H74"/>
    <mergeCell ref="G57:H57"/>
    <mergeCell ref="C40:D40"/>
    <mergeCell ref="C57:D57"/>
    <mergeCell ref="A1:P1"/>
    <mergeCell ref="A2:P2"/>
    <mergeCell ref="C74:D74"/>
    <mergeCell ref="C6:D6"/>
    <mergeCell ref="C23:D23"/>
    <mergeCell ref="E40:F40"/>
    <mergeCell ref="E6:F6"/>
    <mergeCell ref="I74:J74"/>
    <mergeCell ref="M74:N74"/>
    <mergeCell ref="K40:L40"/>
    <mergeCell ref="K57:L57"/>
    <mergeCell ref="K6:L6"/>
    <mergeCell ref="K23:L23"/>
    <mergeCell ref="M40:N40"/>
    <mergeCell ref="K74:L74"/>
    <mergeCell ref="I40:J40"/>
    <mergeCell ref="I57:J57"/>
    <mergeCell ref="I23:J23"/>
    <mergeCell ref="M57:N57"/>
    <mergeCell ref="M6:N6"/>
    <mergeCell ref="M23:N23"/>
    <mergeCell ref="I6:J6"/>
  </mergeCells>
  <printOptions/>
  <pageMargins left="0.7480314960629921" right="0.7480314960629921" top="0.984251968503937" bottom="0.984251968503937" header="0.5118110236220472" footer="0.5118110236220472"/>
  <pageSetup fitToHeight="0" fitToWidth="1" horizontalDpi="600" verticalDpi="600" orientation="landscape" paperSize="9" scale="78" r:id="rId1"/>
  <rowBreaks count="3" manualBreakCount="3">
    <brk id="38" max="17" man="1"/>
    <brk id="72" max="14" man="1"/>
    <brk id="89" max="17" man="1"/>
  </rowBreaks>
</worksheet>
</file>

<file path=xl/worksheets/sheet20.xml><?xml version="1.0" encoding="utf-8"?>
<worksheet xmlns="http://schemas.openxmlformats.org/spreadsheetml/2006/main" xmlns:r="http://schemas.openxmlformats.org/officeDocument/2006/relationships">
  <sheetPr>
    <tabColor rgb="FF660033"/>
    <pageSetUpPr fitToPage="1"/>
  </sheetPr>
  <dimension ref="A1:R57"/>
  <sheetViews>
    <sheetView zoomScalePageLayoutView="0" workbookViewId="0" topLeftCell="A1">
      <pane ySplit="2" topLeftCell="A3" activePane="bottomLeft" state="frozen"/>
      <selection pane="topLeft" activeCell="G37" sqref="G37"/>
      <selection pane="bottomLeft" activeCell="C11" sqref="C11"/>
    </sheetView>
  </sheetViews>
  <sheetFormatPr defaultColWidth="9.140625" defaultRowHeight="12.75"/>
  <cols>
    <col min="1" max="1" width="2.57421875" style="10" customWidth="1"/>
    <col min="2" max="2" width="16.8515625" style="1" bestFit="1" customWidth="1"/>
    <col min="3" max="3" width="91.57421875" style="1" customWidth="1"/>
    <col min="4" max="4" width="3.57421875" style="8" customWidth="1"/>
    <col min="5" max="5" width="5.28125" style="19" customWidth="1"/>
    <col min="6" max="9" width="9.28125" style="1" bestFit="1" customWidth="1"/>
    <col min="10" max="10" width="9.140625" style="1" hidden="1" customWidth="1"/>
    <col min="11" max="11" width="1.7109375" style="1" customWidth="1"/>
    <col min="12" max="12" width="6.8515625" style="37" customWidth="1"/>
    <col min="13" max="13" width="4.57421875" style="37" customWidth="1"/>
    <col min="14" max="14" width="6.28125" style="37" customWidth="1"/>
    <col min="15" max="15" width="7.00390625" style="37" bestFit="1" customWidth="1"/>
    <col min="16" max="16" width="5.7109375" style="37" hidden="1" customWidth="1"/>
    <col min="17" max="17" width="7.00390625" style="37" bestFit="1" customWidth="1"/>
    <col min="18" max="18" width="2.421875" style="1" customWidth="1"/>
    <col min="19" max="19" width="33.00390625" style="1" customWidth="1"/>
    <col min="20" max="16384" width="9.140625" style="1" customWidth="1"/>
  </cols>
  <sheetData>
    <row r="1" spans="2:17" ht="36" customHeight="1">
      <c r="B1" s="294" t="s">
        <v>173</v>
      </c>
      <c r="C1" s="294"/>
      <c r="D1" s="294"/>
      <c r="E1" s="294"/>
      <c r="F1" s="294"/>
      <c r="G1" s="294"/>
      <c r="H1" s="294"/>
      <c r="I1" s="294"/>
      <c r="J1" s="39"/>
      <c r="L1" s="89"/>
      <c r="M1" s="89"/>
      <c r="N1" s="89"/>
      <c r="O1" s="89"/>
      <c r="P1" s="89"/>
      <c r="Q1" s="89"/>
    </row>
    <row r="2" spans="1:17" s="178" customFormat="1" ht="18" customHeight="1">
      <c r="A2" s="207"/>
      <c r="C2" s="2" t="s">
        <v>13</v>
      </c>
      <c r="D2" s="7"/>
      <c r="E2" s="9"/>
      <c r="F2" s="13" t="s">
        <v>34</v>
      </c>
      <c r="G2" s="13" t="s">
        <v>31</v>
      </c>
      <c r="H2" s="13" t="s">
        <v>32</v>
      </c>
      <c r="I2" s="13" t="s">
        <v>147</v>
      </c>
      <c r="J2" s="13" t="s">
        <v>147</v>
      </c>
      <c r="L2" s="292" t="s">
        <v>111</v>
      </c>
      <c r="M2" s="292"/>
      <c r="N2" s="292"/>
      <c r="O2" s="292"/>
      <c r="P2" s="292"/>
      <c r="Q2" s="292"/>
    </row>
    <row r="3" spans="1:17" s="178" customFormat="1" ht="42" customHeight="1">
      <c r="A3" s="12"/>
      <c r="C3" s="2"/>
      <c r="D3" s="7"/>
      <c r="E3" s="9" t="s">
        <v>33</v>
      </c>
      <c r="F3" s="13" t="s">
        <v>14</v>
      </c>
      <c r="G3" s="13" t="s">
        <v>14</v>
      </c>
      <c r="H3" s="13" t="s">
        <v>14</v>
      </c>
      <c r="I3" s="13" t="s">
        <v>14</v>
      </c>
      <c r="J3" s="13" t="s">
        <v>14</v>
      </c>
      <c r="L3" s="34" t="s">
        <v>34</v>
      </c>
      <c r="M3" s="34" t="s">
        <v>31</v>
      </c>
      <c r="N3" s="34" t="s">
        <v>32</v>
      </c>
      <c r="O3" s="34" t="s">
        <v>147</v>
      </c>
      <c r="P3" s="90" t="s">
        <v>147</v>
      </c>
      <c r="Q3" s="90" t="s">
        <v>15</v>
      </c>
    </row>
    <row r="4" spans="1:17" s="178" customFormat="1" ht="17.25" customHeight="1">
      <c r="A4" s="12"/>
      <c r="C4" s="2"/>
      <c r="D4" s="7"/>
      <c r="E4" s="9"/>
      <c r="F4" s="13"/>
      <c r="G4" s="13"/>
      <c r="H4" s="13"/>
      <c r="I4" s="13"/>
      <c r="J4" s="13"/>
      <c r="L4" s="90"/>
      <c r="M4" s="90"/>
      <c r="N4" s="90"/>
      <c r="O4" s="90"/>
      <c r="P4" s="90"/>
      <c r="Q4" s="90"/>
    </row>
    <row r="5" spans="1:17" s="178" customFormat="1" ht="12.75" customHeight="1" hidden="1">
      <c r="A5" s="12"/>
      <c r="C5" s="13" t="s">
        <v>1</v>
      </c>
      <c r="D5" s="7"/>
      <c r="E5" s="9"/>
      <c r="F5" s="119">
        <v>1359</v>
      </c>
      <c r="G5" s="119">
        <f>F32</f>
        <v>1361.5</v>
      </c>
      <c r="H5" s="119">
        <f>G32</f>
        <v>1162</v>
      </c>
      <c r="I5" s="119">
        <f>H32</f>
        <v>1231</v>
      </c>
      <c r="J5" s="13"/>
      <c r="L5" s="90"/>
      <c r="M5" s="90"/>
      <c r="N5" s="90"/>
      <c r="O5" s="90"/>
      <c r="P5" s="90"/>
      <c r="Q5" s="90"/>
    </row>
    <row r="6" spans="1:17" s="178" customFormat="1" ht="12.75">
      <c r="A6" s="12"/>
      <c r="D6" s="174"/>
      <c r="E6" s="244"/>
      <c r="F6" s="30"/>
      <c r="G6" s="30"/>
      <c r="H6" s="30"/>
      <c r="I6" s="30"/>
      <c r="J6" s="30"/>
      <c r="L6" s="268"/>
      <c r="M6" s="268"/>
      <c r="N6" s="268"/>
      <c r="O6" s="268"/>
      <c r="P6" s="268"/>
      <c r="Q6" s="268"/>
    </row>
    <row r="7" spans="1:17" s="178" customFormat="1" ht="12.75">
      <c r="A7" s="12"/>
      <c r="B7" s="296" t="s">
        <v>16</v>
      </c>
      <c r="C7" s="296"/>
      <c r="D7" s="20"/>
      <c r="E7" s="244"/>
      <c r="F7" s="30"/>
      <c r="G7" s="30"/>
      <c r="H7" s="30"/>
      <c r="I7" s="30"/>
      <c r="J7" s="30"/>
      <c r="L7" s="269"/>
      <c r="M7" s="269"/>
      <c r="N7" s="269"/>
      <c r="O7" s="269"/>
      <c r="P7" s="269"/>
      <c r="Q7" s="269"/>
    </row>
    <row r="8" spans="1:17" s="178" customFormat="1" ht="25.5">
      <c r="A8" s="156">
        <v>1</v>
      </c>
      <c r="B8" s="138" t="s">
        <v>37</v>
      </c>
      <c r="C8" s="196" t="s">
        <v>276</v>
      </c>
      <c r="D8" s="210"/>
      <c r="E8" s="197" t="s">
        <v>39</v>
      </c>
      <c r="F8" s="211">
        <v>-9</v>
      </c>
      <c r="G8" s="211">
        <v>-12</v>
      </c>
      <c r="H8" s="211"/>
      <c r="I8" s="211"/>
      <c r="J8" s="211"/>
      <c r="L8" s="212"/>
      <c r="M8" s="212"/>
      <c r="N8" s="212"/>
      <c r="O8" s="212"/>
      <c r="P8" s="212"/>
      <c r="Q8" s="212">
        <f aca="true" t="shared" si="0" ref="Q8:Q13">+SUM(L8:O8)</f>
        <v>0</v>
      </c>
    </row>
    <row r="9" spans="1:17" s="178" customFormat="1" ht="63.75">
      <c r="A9" s="156">
        <f>+A8+1</f>
        <v>2</v>
      </c>
      <c r="B9" s="138" t="s">
        <v>37</v>
      </c>
      <c r="C9" s="196" t="s">
        <v>277</v>
      </c>
      <c r="D9" s="210"/>
      <c r="E9" s="197" t="s">
        <v>38</v>
      </c>
      <c r="F9" s="211"/>
      <c r="G9" s="211"/>
      <c r="H9" s="211">
        <v>-8</v>
      </c>
      <c r="I9" s="211"/>
      <c r="J9" s="211"/>
      <c r="L9" s="212"/>
      <c r="M9" s="212"/>
      <c r="N9" s="212"/>
      <c r="O9" s="212"/>
      <c r="P9" s="212"/>
      <c r="Q9" s="212">
        <f t="shared" si="0"/>
        <v>0</v>
      </c>
    </row>
    <row r="10" spans="1:17" s="178" customFormat="1" ht="12.75">
      <c r="A10" s="12">
        <f>+A9+1</f>
        <v>3</v>
      </c>
      <c r="B10" s="138" t="s">
        <v>17</v>
      </c>
      <c r="C10" s="196" t="s">
        <v>18</v>
      </c>
      <c r="D10" s="210"/>
      <c r="E10" s="197" t="s">
        <v>36</v>
      </c>
      <c r="F10" s="211">
        <v>-2</v>
      </c>
      <c r="G10" s="211">
        <v>-2</v>
      </c>
      <c r="H10" s="211"/>
      <c r="I10" s="211"/>
      <c r="J10" s="211"/>
      <c r="L10" s="212"/>
      <c r="M10" s="212"/>
      <c r="N10" s="212"/>
      <c r="O10" s="212"/>
      <c r="P10" s="212"/>
      <c r="Q10" s="212">
        <f t="shared" si="0"/>
        <v>0</v>
      </c>
    </row>
    <row r="11" spans="1:17" s="178" customFormat="1" ht="51">
      <c r="A11" s="156">
        <f>+A10+1</f>
        <v>4</v>
      </c>
      <c r="B11" s="138" t="s">
        <v>17</v>
      </c>
      <c r="C11" s="196" t="s">
        <v>313</v>
      </c>
      <c r="D11" s="210"/>
      <c r="E11" s="197" t="s">
        <v>36</v>
      </c>
      <c r="F11" s="211">
        <v>-4</v>
      </c>
      <c r="G11" s="211">
        <v>-5</v>
      </c>
      <c r="H11" s="211"/>
      <c r="I11" s="211"/>
      <c r="J11" s="211"/>
      <c r="L11" s="212"/>
      <c r="M11" s="212"/>
      <c r="N11" s="212"/>
      <c r="O11" s="212"/>
      <c r="P11" s="212"/>
      <c r="Q11" s="212">
        <f t="shared" si="0"/>
        <v>0</v>
      </c>
    </row>
    <row r="12" spans="1:17" s="178" customFormat="1" ht="12.75">
      <c r="A12" s="12">
        <v>5</v>
      </c>
      <c r="B12" s="138" t="s">
        <v>17</v>
      </c>
      <c r="C12" s="196" t="s">
        <v>182</v>
      </c>
      <c r="D12" s="210"/>
      <c r="E12" s="197" t="s">
        <v>36</v>
      </c>
      <c r="F12" s="211"/>
      <c r="G12" s="211"/>
      <c r="H12" s="211">
        <v>-9</v>
      </c>
      <c r="I12" s="211"/>
      <c r="J12" s="211"/>
      <c r="L12" s="212"/>
      <c r="M12" s="212"/>
      <c r="N12" s="212"/>
      <c r="O12" s="212"/>
      <c r="P12" s="180"/>
      <c r="Q12" s="212">
        <f t="shared" si="0"/>
        <v>0</v>
      </c>
    </row>
    <row r="13" spans="1:17" s="178" customFormat="1" ht="12.75">
      <c r="A13" s="12">
        <v>6</v>
      </c>
      <c r="B13" s="138" t="s">
        <v>17</v>
      </c>
      <c r="C13" s="196" t="s">
        <v>122</v>
      </c>
      <c r="D13" s="210"/>
      <c r="E13" s="197" t="s">
        <v>36</v>
      </c>
      <c r="F13" s="211">
        <v>-1</v>
      </c>
      <c r="G13" s="211">
        <v>-1</v>
      </c>
      <c r="H13" s="211"/>
      <c r="I13" s="211"/>
      <c r="J13" s="211"/>
      <c r="L13" s="212"/>
      <c r="M13" s="212"/>
      <c r="N13" s="212"/>
      <c r="O13" s="212"/>
      <c r="P13" s="180"/>
      <c r="Q13" s="212">
        <f t="shared" si="0"/>
        <v>0</v>
      </c>
    </row>
    <row r="14" spans="1:17" s="174" customFormat="1" ht="12.75">
      <c r="A14" s="15"/>
      <c r="B14" s="213"/>
      <c r="C14" s="214"/>
      <c r="D14" s="175"/>
      <c r="E14" s="208"/>
      <c r="F14" s="215"/>
      <c r="G14" s="215"/>
      <c r="H14" s="215"/>
      <c r="I14" s="215"/>
      <c r="J14" s="215"/>
      <c r="L14" s="216"/>
      <c r="M14" s="216"/>
      <c r="N14" s="216"/>
      <c r="O14" s="216"/>
      <c r="P14" s="216"/>
      <c r="Q14" s="216"/>
    </row>
    <row r="15" spans="1:17" s="174" customFormat="1" ht="13.5" thickBot="1">
      <c r="A15" s="15"/>
      <c r="B15" s="293" t="s">
        <v>20</v>
      </c>
      <c r="C15" s="293"/>
      <c r="D15" s="202"/>
      <c r="E15" s="208"/>
      <c r="F15" s="135">
        <f>+SUM(F8:F14)</f>
        <v>-16</v>
      </c>
      <c r="G15" s="135">
        <f>+SUM(G8:G14)</f>
        <v>-20</v>
      </c>
      <c r="H15" s="135">
        <f>+SUM(H8:H14)</f>
        <v>-17</v>
      </c>
      <c r="I15" s="135">
        <f>+SUM(I8:I14)</f>
        <v>0</v>
      </c>
      <c r="J15" s="135">
        <f>+SUM(J8:J12)</f>
        <v>0</v>
      </c>
      <c r="L15" s="135">
        <f aca="true" t="shared" si="1" ref="L15:Q15">+SUM(L8:L14)</f>
        <v>0</v>
      </c>
      <c r="M15" s="135">
        <f t="shared" si="1"/>
        <v>0</v>
      </c>
      <c r="N15" s="135">
        <f t="shared" si="1"/>
        <v>0</v>
      </c>
      <c r="O15" s="135">
        <f t="shared" si="1"/>
        <v>0</v>
      </c>
      <c r="P15" s="5">
        <f t="shared" si="1"/>
        <v>0</v>
      </c>
      <c r="Q15" s="5">
        <f t="shared" si="1"/>
        <v>0</v>
      </c>
    </row>
    <row r="16" spans="1:17" s="174" customFormat="1" ht="12.75">
      <c r="A16" s="15"/>
      <c r="B16" s="202"/>
      <c r="C16" s="202"/>
      <c r="D16" s="202"/>
      <c r="E16" s="208"/>
      <c r="F16" s="130"/>
      <c r="G16" s="130"/>
      <c r="H16" s="130"/>
      <c r="I16" s="130"/>
      <c r="J16" s="130"/>
      <c r="L16" s="137"/>
      <c r="M16" s="137"/>
      <c r="N16" s="137"/>
      <c r="O16" s="137"/>
      <c r="P16" s="111"/>
      <c r="Q16" s="111"/>
    </row>
    <row r="17" spans="1:17" s="174" customFormat="1" ht="12.75">
      <c r="A17" s="15"/>
      <c r="B17" s="293" t="s">
        <v>21</v>
      </c>
      <c r="C17" s="293"/>
      <c r="D17" s="202"/>
      <c r="E17" s="208"/>
      <c r="F17" s="227"/>
      <c r="G17" s="227"/>
      <c r="H17" s="227"/>
      <c r="I17" s="227"/>
      <c r="J17" s="227"/>
      <c r="L17" s="220"/>
      <c r="M17" s="220"/>
      <c r="N17" s="220"/>
      <c r="O17" s="220"/>
      <c r="P17" s="220"/>
      <c r="Q17" s="220"/>
    </row>
    <row r="18" spans="1:17" s="178" customFormat="1" ht="12.75">
      <c r="A18" s="12"/>
      <c r="D18" s="174"/>
      <c r="E18" s="161"/>
      <c r="F18" s="174"/>
      <c r="G18" s="174"/>
      <c r="H18" s="174"/>
      <c r="I18" s="174"/>
      <c r="J18" s="174"/>
      <c r="K18" s="174"/>
      <c r="L18" s="270"/>
      <c r="M18" s="270"/>
      <c r="N18" s="270"/>
      <c r="O18" s="270"/>
      <c r="P18" s="270"/>
      <c r="Q18" s="270"/>
    </row>
    <row r="19" spans="1:17" s="178" customFormat="1" ht="25.5">
      <c r="A19" s="156">
        <v>7</v>
      </c>
      <c r="B19" s="138" t="s">
        <v>35</v>
      </c>
      <c r="C19" s="196" t="s">
        <v>136</v>
      </c>
      <c r="D19" s="175"/>
      <c r="E19" s="208" t="s">
        <v>39</v>
      </c>
      <c r="F19" s="211"/>
      <c r="G19" s="211">
        <v>-17</v>
      </c>
      <c r="H19" s="211"/>
      <c r="I19" s="211"/>
      <c r="J19" s="211"/>
      <c r="L19" s="212"/>
      <c r="M19" s="212"/>
      <c r="N19" s="212">
        <v>0.5</v>
      </c>
      <c r="O19" s="212"/>
      <c r="P19" s="212"/>
      <c r="Q19" s="212">
        <f>+SUM(L19:O19)</f>
        <v>0.5</v>
      </c>
    </row>
    <row r="20" spans="1:17" s="174" customFormat="1" ht="12.75">
      <c r="A20" s="15"/>
      <c r="B20" s="213"/>
      <c r="C20" s="214"/>
      <c r="D20" s="175"/>
      <c r="E20" s="208"/>
      <c r="F20" s="215"/>
      <c r="G20" s="215"/>
      <c r="H20" s="215"/>
      <c r="I20" s="215"/>
      <c r="J20" s="215"/>
      <c r="L20" s="216"/>
      <c r="M20" s="216"/>
      <c r="N20" s="216"/>
      <c r="O20" s="216"/>
      <c r="P20" s="216"/>
      <c r="Q20" s="216"/>
    </row>
    <row r="21" spans="1:17" s="174" customFormat="1" ht="13.5" thickBot="1">
      <c r="A21" s="15"/>
      <c r="B21" s="293" t="s">
        <v>22</v>
      </c>
      <c r="C21" s="293"/>
      <c r="D21" s="202"/>
      <c r="E21" s="208"/>
      <c r="F21" s="135">
        <f>+SUM(F19:F19)</f>
        <v>0</v>
      </c>
      <c r="G21" s="135">
        <f>+SUM(G19:G19)</f>
        <v>-17</v>
      </c>
      <c r="H21" s="135">
        <f>+SUM(H19:H19)</f>
        <v>0</v>
      </c>
      <c r="I21" s="135">
        <f>+SUM(I19:I19)</f>
        <v>0</v>
      </c>
      <c r="J21" s="135">
        <f>+SUM(J19:J19)</f>
        <v>0</v>
      </c>
      <c r="L21" s="136">
        <f aca="true" t="shared" si="2" ref="L21:Q21">+SUM(L19:L19)</f>
        <v>0</v>
      </c>
      <c r="M21" s="136">
        <f t="shared" si="2"/>
        <v>0</v>
      </c>
      <c r="N21" s="136">
        <f t="shared" si="2"/>
        <v>0.5</v>
      </c>
      <c r="O21" s="136">
        <f t="shared" si="2"/>
        <v>0</v>
      </c>
      <c r="P21" s="110">
        <f t="shared" si="2"/>
        <v>0</v>
      </c>
      <c r="Q21" s="110">
        <f t="shared" si="2"/>
        <v>0.5</v>
      </c>
    </row>
    <row r="22" spans="1:17" s="174" customFormat="1" ht="12.75">
      <c r="A22" s="15"/>
      <c r="B22" s="202"/>
      <c r="C22" s="202"/>
      <c r="D22" s="202"/>
      <c r="E22" s="208"/>
      <c r="F22" s="130"/>
      <c r="G22" s="130"/>
      <c r="H22" s="130"/>
      <c r="I22" s="130"/>
      <c r="J22" s="130"/>
      <c r="L22" s="137"/>
      <c r="M22" s="137"/>
      <c r="N22" s="137"/>
      <c r="O22" s="137"/>
      <c r="P22" s="111"/>
      <c r="Q22" s="111"/>
    </row>
    <row r="23" spans="2:17" s="174" customFormat="1" ht="12.75">
      <c r="B23" s="202" t="s">
        <v>137</v>
      </c>
      <c r="C23" s="175"/>
      <c r="D23" s="175"/>
      <c r="E23" s="208"/>
      <c r="F23" s="227"/>
      <c r="G23" s="227"/>
      <c r="H23" s="227"/>
      <c r="I23" s="227"/>
      <c r="J23" s="227"/>
      <c r="L23" s="220"/>
      <c r="M23" s="220"/>
      <c r="N23" s="220"/>
      <c r="O23" s="220"/>
      <c r="P23" s="220"/>
      <c r="Q23" s="220"/>
    </row>
    <row r="24" spans="1:17" s="178" customFormat="1" ht="25.5">
      <c r="A24" s="178">
        <v>8</v>
      </c>
      <c r="B24" s="173" t="s">
        <v>35</v>
      </c>
      <c r="C24" s="172" t="s">
        <v>54</v>
      </c>
      <c r="D24" s="210"/>
      <c r="E24" s="208"/>
      <c r="F24" s="181">
        <v>-10</v>
      </c>
      <c r="G24" s="181">
        <v>-160</v>
      </c>
      <c r="H24" s="181">
        <v>110</v>
      </c>
      <c r="I24" s="181"/>
      <c r="J24" s="211"/>
      <c r="L24" s="180"/>
      <c r="M24" s="180"/>
      <c r="N24" s="180"/>
      <c r="O24" s="180"/>
      <c r="P24" s="180"/>
      <c r="Q24" s="180">
        <f>+SUM(L24:O24)</f>
        <v>0</v>
      </c>
    </row>
    <row r="25" spans="1:17" s="178" customFormat="1" ht="25.5">
      <c r="A25" s="178">
        <v>9</v>
      </c>
      <c r="B25" s="173" t="s">
        <v>35</v>
      </c>
      <c r="C25" s="172" t="s">
        <v>306</v>
      </c>
      <c r="D25" s="210"/>
      <c r="E25" s="208"/>
      <c r="F25" s="181">
        <v>24</v>
      </c>
      <c r="G25" s="181"/>
      <c r="H25" s="181">
        <v>-24</v>
      </c>
      <c r="I25" s="181"/>
      <c r="J25" s="211"/>
      <c r="L25" s="180"/>
      <c r="M25" s="180"/>
      <c r="N25" s="180"/>
      <c r="O25" s="180"/>
      <c r="P25" s="180"/>
      <c r="Q25" s="180">
        <f>+SUM(L25:O25)</f>
        <v>0</v>
      </c>
    </row>
    <row r="26" spans="1:17" s="178" customFormat="1" ht="12.75">
      <c r="A26" s="178">
        <v>10</v>
      </c>
      <c r="B26" s="173" t="s">
        <v>17</v>
      </c>
      <c r="C26" s="172" t="s">
        <v>307</v>
      </c>
      <c r="D26" s="210"/>
      <c r="E26" s="208"/>
      <c r="F26" s="181">
        <v>4.5</v>
      </c>
      <c r="G26" s="181">
        <v>-2.5</v>
      </c>
      <c r="H26" s="181"/>
      <c r="I26" s="181"/>
      <c r="J26" s="211"/>
      <c r="L26" s="180"/>
      <c r="M26" s="180"/>
      <c r="N26" s="180"/>
      <c r="O26" s="180"/>
      <c r="P26" s="180"/>
      <c r="Q26" s="180">
        <f>+SUM(L26:O26)</f>
        <v>0</v>
      </c>
    </row>
    <row r="27" spans="4:17" s="178" customFormat="1" ht="12.75">
      <c r="D27" s="174"/>
      <c r="E27" s="189"/>
      <c r="F27" s="30"/>
      <c r="G27" s="30"/>
      <c r="H27" s="30"/>
      <c r="I27" s="30"/>
      <c r="J27" s="30"/>
      <c r="L27" s="190"/>
      <c r="M27" s="190"/>
      <c r="N27" s="190"/>
      <c r="O27" s="190"/>
      <c r="P27" s="190"/>
      <c r="Q27" s="190"/>
    </row>
    <row r="28" spans="2:17" s="174" customFormat="1" ht="13.5" thickBot="1">
      <c r="B28" s="293" t="s">
        <v>138</v>
      </c>
      <c r="C28" s="293"/>
      <c r="D28" s="4"/>
      <c r="E28" s="189"/>
      <c r="F28" s="5">
        <f>SUM(F24:F27)</f>
        <v>18.5</v>
      </c>
      <c r="G28" s="5">
        <f>SUM(G24:G27)</f>
        <v>-162.5</v>
      </c>
      <c r="H28" s="5">
        <f>SUM(H24:H27)</f>
        <v>86</v>
      </c>
      <c r="I28" s="5">
        <f>SUM(I24:I27)</f>
        <v>0</v>
      </c>
      <c r="J28" s="5">
        <f>+SUM(J24:J24)</f>
        <v>0</v>
      </c>
      <c r="L28" s="5">
        <f aca="true" t="shared" si="3" ref="L28:Q28">SUM(L24:L27)</f>
        <v>0</v>
      </c>
      <c r="M28" s="5">
        <f t="shared" si="3"/>
        <v>0</v>
      </c>
      <c r="N28" s="5">
        <f t="shared" si="3"/>
        <v>0</v>
      </c>
      <c r="O28" s="5">
        <f t="shared" si="3"/>
        <v>0</v>
      </c>
      <c r="P28" s="5">
        <f t="shared" si="3"/>
        <v>0</v>
      </c>
      <c r="Q28" s="5">
        <f t="shared" si="3"/>
        <v>0</v>
      </c>
    </row>
    <row r="29" spans="1:17" s="174" customFormat="1" ht="13.5" customHeight="1">
      <c r="A29" s="15"/>
      <c r="B29" s="4"/>
      <c r="C29" s="4"/>
      <c r="D29" s="4"/>
      <c r="E29" s="189"/>
      <c r="F29" s="14"/>
      <c r="G29" s="14"/>
      <c r="H29" s="14"/>
      <c r="I29" s="14"/>
      <c r="J29" s="14"/>
      <c r="L29" s="111"/>
      <c r="M29" s="111"/>
      <c r="N29" s="111"/>
      <c r="O29" s="111"/>
      <c r="P29" s="111"/>
      <c r="Q29" s="111"/>
    </row>
    <row r="30" spans="1:18" s="174" customFormat="1" ht="13.5" customHeight="1" thickBot="1">
      <c r="A30" s="15"/>
      <c r="B30" s="293" t="s">
        <v>174</v>
      </c>
      <c r="C30" s="293"/>
      <c r="D30" s="4"/>
      <c r="E30" s="189"/>
      <c r="F30" s="5">
        <f>F21+F15+F28</f>
        <v>2.5</v>
      </c>
      <c r="G30" s="5">
        <f>G21+G15+G28</f>
        <v>-199.5</v>
      </c>
      <c r="H30" s="5">
        <f>H21+H15+H28</f>
        <v>69</v>
      </c>
      <c r="I30" s="5">
        <f>I21+I15+I28</f>
        <v>0</v>
      </c>
      <c r="J30" s="5" t="e">
        <f>+#REF!+J21+J15+#REF!+J28</f>
        <v>#REF!</v>
      </c>
      <c r="L30" s="110">
        <f aca="true" t="shared" si="4" ref="L30:Q30">L21+L15+L28</f>
        <v>0</v>
      </c>
      <c r="M30" s="110">
        <f t="shared" si="4"/>
        <v>0</v>
      </c>
      <c r="N30" s="110">
        <f t="shared" si="4"/>
        <v>0.5</v>
      </c>
      <c r="O30" s="110">
        <f t="shared" si="4"/>
        <v>0</v>
      </c>
      <c r="P30" s="110">
        <f t="shared" si="4"/>
        <v>0</v>
      </c>
      <c r="Q30" s="110">
        <f t="shared" si="4"/>
        <v>0.5</v>
      </c>
      <c r="R30" s="14"/>
    </row>
    <row r="31" spans="1:18" s="174" customFormat="1" ht="13.5" customHeight="1">
      <c r="A31" s="15"/>
      <c r="B31" s="4"/>
      <c r="C31" s="4"/>
      <c r="D31" s="4"/>
      <c r="E31" s="189"/>
      <c r="F31" s="14"/>
      <c r="G31" s="14"/>
      <c r="H31" s="14"/>
      <c r="I31" s="14"/>
      <c r="J31" s="14"/>
      <c r="L31" s="14"/>
      <c r="M31" s="14"/>
      <c r="N31" s="14"/>
      <c r="O31" s="14"/>
      <c r="P31" s="14"/>
      <c r="Q31" s="14"/>
      <c r="R31" s="14"/>
    </row>
    <row r="32" spans="2:17" s="174" customFormat="1" ht="15" customHeight="1" hidden="1" thickBot="1">
      <c r="B32" s="293" t="s">
        <v>2</v>
      </c>
      <c r="C32" s="293"/>
      <c r="D32" s="4"/>
      <c r="E32" s="25"/>
      <c r="F32" s="5">
        <f>F5+F30</f>
        <v>1361.5</v>
      </c>
      <c r="G32" s="5">
        <f>G5+G30</f>
        <v>1162</v>
      </c>
      <c r="H32" s="5">
        <f>H5+H30</f>
        <v>1231</v>
      </c>
      <c r="I32" s="5">
        <f>I5+I30</f>
        <v>1231</v>
      </c>
      <c r="J32" s="14"/>
      <c r="L32" s="111"/>
      <c r="M32" s="111"/>
      <c r="N32" s="111"/>
      <c r="O32" s="111"/>
      <c r="P32" s="111"/>
      <c r="Q32" s="111"/>
    </row>
    <row r="33" spans="1:17" s="178" customFormat="1" ht="12.75" hidden="1">
      <c r="A33" s="12"/>
      <c r="D33" s="174"/>
      <c r="E33" s="244"/>
      <c r="F33" s="30"/>
      <c r="G33" s="30"/>
      <c r="H33" s="30"/>
      <c r="I33" s="30"/>
      <c r="J33" s="30"/>
      <c r="L33" s="258"/>
      <c r="M33" s="258"/>
      <c r="N33" s="258"/>
      <c r="O33" s="258"/>
      <c r="P33" s="258"/>
      <c r="Q33" s="258"/>
    </row>
    <row r="34" spans="1:17" s="178" customFormat="1" ht="12.75">
      <c r="A34" s="12"/>
      <c r="B34" s="191" t="s">
        <v>256</v>
      </c>
      <c r="D34" s="174"/>
      <c r="E34" s="176"/>
      <c r="F34" s="130">
        <f>-1+-33</f>
        <v>-34</v>
      </c>
      <c r="G34" s="130">
        <f>-1+-196</f>
        <v>-197</v>
      </c>
      <c r="H34" s="130">
        <v>-17</v>
      </c>
      <c r="I34" s="130">
        <v>0</v>
      </c>
      <c r="J34" s="14" t="e">
        <f>I34+J30</f>
        <v>#REF!</v>
      </c>
      <c r="L34" s="258"/>
      <c r="M34" s="258"/>
      <c r="N34" s="258"/>
      <c r="O34" s="258"/>
      <c r="P34" s="258"/>
      <c r="Q34" s="258"/>
    </row>
    <row r="35" spans="1:17" s="178" customFormat="1" ht="12.75">
      <c r="A35" s="12"/>
      <c r="B35" s="198" t="s">
        <v>90</v>
      </c>
      <c r="C35" s="123"/>
      <c r="D35" s="174"/>
      <c r="E35" s="176"/>
      <c r="F35" s="130">
        <f>F30-F34</f>
        <v>36.5</v>
      </c>
      <c r="G35" s="130">
        <f>G30-G34</f>
        <v>-2.5</v>
      </c>
      <c r="H35" s="130">
        <f>H30-H34</f>
        <v>86</v>
      </c>
      <c r="I35" s="130">
        <f>I30-I34</f>
        <v>0</v>
      </c>
      <c r="J35" s="14">
        <v>1098.293</v>
      </c>
      <c r="L35" s="258"/>
      <c r="M35" s="258"/>
      <c r="N35" s="258"/>
      <c r="O35" s="258"/>
      <c r="P35" s="258"/>
      <c r="Q35" s="258"/>
    </row>
    <row r="36" spans="1:17" s="178" customFormat="1" ht="12.75">
      <c r="A36" s="12"/>
      <c r="B36" s="2"/>
      <c r="D36" s="174"/>
      <c r="E36" s="25"/>
      <c r="F36" s="14"/>
      <c r="G36" s="14"/>
      <c r="H36" s="14"/>
      <c r="I36" s="14"/>
      <c r="J36" s="14"/>
      <c r="L36" s="258"/>
      <c r="M36" s="258"/>
      <c r="N36" s="258"/>
      <c r="O36" s="258"/>
      <c r="P36" s="258"/>
      <c r="Q36" s="258"/>
    </row>
    <row r="37" spans="1:17" s="178" customFormat="1" ht="12.75">
      <c r="A37" s="12"/>
      <c r="B37" s="221"/>
      <c r="C37" s="2" t="s">
        <v>184</v>
      </c>
      <c r="D37" s="174"/>
      <c r="E37" s="25"/>
      <c r="F37" s="14"/>
      <c r="G37" s="14"/>
      <c r="H37" s="14"/>
      <c r="I37" s="14"/>
      <c r="J37" s="14"/>
      <c r="L37" s="258"/>
      <c r="M37" s="258"/>
      <c r="N37" s="258"/>
      <c r="O37" s="258"/>
      <c r="P37" s="258"/>
      <c r="Q37" s="258"/>
    </row>
    <row r="38" spans="1:17" s="178" customFormat="1" ht="12.75">
      <c r="A38" s="12"/>
      <c r="D38" s="174"/>
      <c r="E38" s="26"/>
      <c r="L38" s="258"/>
      <c r="M38" s="258"/>
      <c r="N38" s="258"/>
      <c r="O38" s="258"/>
      <c r="P38" s="258"/>
      <c r="Q38" s="258"/>
    </row>
    <row r="39" spans="1:17" s="178" customFormat="1" ht="12.75">
      <c r="A39" s="12"/>
      <c r="D39" s="174"/>
      <c r="E39" s="26"/>
      <c r="L39" s="258"/>
      <c r="M39" s="258"/>
      <c r="N39" s="258"/>
      <c r="O39" s="258"/>
      <c r="P39" s="258"/>
      <c r="Q39" s="258"/>
    </row>
    <row r="40" spans="1:17" s="178" customFormat="1" ht="12.75">
      <c r="A40" s="12"/>
      <c r="D40" s="174"/>
      <c r="E40" s="26"/>
      <c r="K40" s="174"/>
      <c r="L40" s="258"/>
      <c r="M40" s="258"/>
      <c r="N40" s="258"/>
      <c r="O40" s="258"/>
      <c r="P40" s="258"/>
      <c r="Q40" s="258"/>
    </row>
    <row r="41" spans="1:17" s="178" customFormat="1" ht="12.75">
      <c r="A41" s="12"/>
      <c r="C41" s="13" t="s">
        <v>187</v>
      </c>
      <c r="D41" s="174"/>
      <c r="E41" s="84" t="s">
        <v>168</v>
      </c>
      <c r="F41" s="83" t="s">
        <v>34</v>
      </c>
      <c r="G41" s="81" t="s">
        <v>31</v>
      </c>
      <c r="H41" s="83" t="s">
        <v>32</v>
      </c>
      <c r="I41" s="81" t="s">
        <v>147</v>
      </c>
      <c r="J41" s="83" t="s">
        <v>147</v>
      </c>
      <c r="K41" s="174"/>
      <c r="L41" s="48" t="s">
        <v>169</v>
      </c>
      <c r="M41" s="258"/>
      <c r="N41" s="258"/>
      <c r="O41" s="258"/>
      <c r="P41" s="258"/>
      <c r="Q41" s="258"/>
    </row>
    <row r="42" spans="1:17" s="178" customFormat="1" ht="12.75">
      <c r="A42" s="12"/>
      <c r="C42" s="13"/>
      <c r="D42" s="174"/>
      <c r="E42" s="222" t="s">
        <v>176</v>
      </c>
      <c r="F42" s="223">
        <f>0</f>
        <v>0</v>
      </c>
      <c r="G42" s="223"/>
      <c r="H42" s="223"/>
      <c r="I42" s="223"/>
      <c r="J42" s="223"/>
      <c r="K42" s="224"/>
      <c r="L42" s="80">
        <f>SUM(F42:I42)</f>
        <v>0</v>
      </c>
      <c r="M42" s="258"/>
      <c r="N42" s="258"/>
      <c r="O42" s="258"/>
      <c r="P42" s="258"/>
      <c r="Q42" s="258"/>
    </row>
    <row r="43" spans="1:17" s="178" customFormat="1" ht="12.75">
      <c r="A43" s="12"/>
      <c r="C43" s="13"/>
      <c r="D43" s="174"/>
      <c r="E43" s="222" t="s">
        <v>212</v>
      </c>
      <c r="F43" s="223"/>
      <c r="G43" s="223"/>
      <c r="H43" s="223"/>
      <c r="I43" s="223"/>
      <c r="J43" s="223"/>
      <c r="K43" s="224"/>
      <c r="L43" s="80">
        <f>SUM(F43:I43)</f>
        <v>0</v>
      </c>
      <c r="M43" s="258"/>
      <c r="N43" s="258"/>
      <c r="O43" s="258"/>
      <c r="P43" s="258"/>
      <c r="Q43" s="258"/>
    </row>
    <row r="44" spans="1:17" s="178" customFormat="1" ht="12.75">
      <c r="A44" s="12"/>
      <c r="C44" s="13"/>
      <c r="D44" s="174"/>
      <c r="E44" s="222" t="s">
        <v>213</v>
      </c>
      <c r="F44" s="223"/>
      <c r="G44" s="223"/>
      <c r="H44" s="223"/>
      <c r="I44" s="223"/>
      <c r="J44" s="223"/>
      <c r="K44" s="224"/>
      <c r="L44" s="80">
        <f>SUM(F44:I44)</f>
        <v>0</v>
      </c>
      <c r="M44" s="258"/>
      <c r="N44" s="258"/>
      <c r="O44" s="258"/>
      <c r="P44" s="258"/>
      <c r="Q44" s="258"/>
    </row>
    <row r="45" spans="1:17" s="178" customFormat="1" ht="12.75">
      <c r="A45" s="12"/>
      <c r="C45" s="13"/>
      <c r="D45" s="174"/>
      <c r="E45" s="48" t="s">
        <v>169</v>
      </c>
      <c r="F45" s="82">
        <f>SUM(F42:F44)</f>
        <v>0</v>
      </c>
      <c r="G45" s="79">
        <f>SUM(G42:G44)</f>
        <v>0</v>
      </c>
      <c r="H45" s="82">
        <f>SUM(H42:H44)</f>
        <v>0</v>
      </c>
      <c r="I45" s="79">
        <f>SUM(I42:I44)</f>
        <v>0</v>
      </c>
      <c r="J45" s="82">
        <f>SUM(J42:J44)</f>
        <v>0</v>
      </c>
      <c r="K45" s="41"/>
      <c r="L45" s="82">
        <f>SUM(L42:L44)</f>
        <v>0</v>
      </c>
      <c r="M45" s="258"/>
      <c r="N45" s="258"/>
      <c r="O45" s="258"/>
      <c r="P45" s="258"/>
      <c r="Q45" s="258"/>
    </row>
    <row r="46" spans="1:17" s="178" customFormat="1" ht="12.75">
      <c r="A46" s="12"/>
      <c r="C46" s="13"/>
      <c r="D46" s="174"/>
      <c r="E46" s="25"/>
      <c r="M46" s="258"/>
      <c r="N46" s="258"/>
      <c r="O46" s="258"/>
      <c r="P46" s="258"/>
      <c r="Q46" s="258"/>
    </row>
    <row r="47" spans="1:17" s="178" customFormat="1" ht="12.75">
      <c r="A47" s="12"/>
      <c r="C47" s="13" t="s">
        <v>195</v>
      </c>
      <c r="D47" s="174"/>
      <c r="E47" s="84" t="s">
        <v>168</v>
      </c>
      <c r="F47" s="83" t="s">
        <v>34</v>
      </c>
      <c r="G47" s="81" t="s">
        <v>31</v>
      </c>
      <c r="H47" s="83" t="s">
        <v>32</v>
      </c>
      <c r="I47" s="81" t="s">
        <v>147</v>
      </c>
      <c r="J47" s="83" t="s">
        <v>147</v>
      </c>
      <c r="K47" s="174"/>
      <c r="L47" s="48" t="s">
        <v>169</v>
      </c>
      <c r="M47" s="258"/>
      <c r="N47" s="258"/>
      <c r="O47" s="258"/>
      <c r="P47" s="258"/>
      <c r="Q47" s="258"/>
    </row>
    <row r="48" spans="1:17" s="178" customFormat="1" ht="12.75">
      <c r="A48" s="12"/>
      <c r="C48" s="13"/>
      <c r="D48" s="174"/>
      <c r="E48" s="222" t="s">
        <v>176</v>
      </c>
      <c r="F48" s="223">
        <f>F9</f>
        <v>0</v>
      </c>
      <c r="G48" s="223">
        <f>G9</f>
        <v>0</v>
      </c>
      <c r="H48" s="223">
        <f>H9</f>
        <v>-8</v>
      </c>
      <c r="I48" s="223">
        <f>I9</f>
        <v>0</v>
      </c>
      <c r="J48" s="223"/>
      <c r="K48" s="224"/>
      <c r="L48" s="80">
        <f>SUM(F48:I48)</f>
        <v>-8</v>
      </c>
      <c r="M48" s="258"/>
      <c r="N48" s="258"/>
      <c r="O48" s="258"/>
      <c r="P48" s="258"/>
      <c r="Q48" s="258"/>
    </row>
    <row r="49" spans="1:17" s="178" customFormat="1" ht="12.75">
      <c r="A49" s="12"/>
      <c r="C49" s="13"/>
      <c r="D49" s="174"/>
      <c r="E49" s="222" t="s">
        <v>212</v>
      </c>
      <c r="F49" s="223">
        <f>F8</f>
        <v>-9</v>
      </c>
      <c r="G49" s="223">
        <f>G8</f>
        <v>-12</v>
      </c>
      <c r="H49" s="223">
        <f>H8</f>
        <v>0</v>
      </c>
      <c r="I49" s="223">
        <f>I8</f>
        <v>0</v>
      </c>
      <c r="J49" s="223" t="e">
        <f>J10+J11+#REF!</f>
        <v>#REF!</v>
      </c>
      <c r="K49" s="224"/>
      <c r="L49" s="80">
        <f>SUM(F49:I49)</f>
        <v>-21</v>
      </c>
      <c r="M49" s="258"/>
      <c r="N49" s="258"/>
      <c r="O49" s="258"/>
      <c r="P49" s="258"/>
      <c r="Q49" s="258"/>
    </row>
    <row r="50" spans="1:17" s="178" customFormat="1" ht="12.75">
      <c r="A50" s="12"/>
      <c r="C50" s="13"/>
      <c r="D50" s="174"/>
      <c r="E50" s="222" t="s">
        <v>213</v>
      </c>
      <c r="F50" s="223">
        <f>F10+F11+F12+F13</f>
        <v>-7</v>
      </c>
      <c r="G50" s="223">
        <f>G10+G11+G12+G13</f>
        <v>-8</v>
      </c>
      <c r="H50" s="223">
        <f>H10+H11+H12+H13</f>
        <v>-9</v>
      </c>
      <c r="I50" s="223">
        <f>I10+I11+I12+I13</f>
        <v>0</v>
      </c>
      <c r="J50" s="223">
        <f>J8+J9+J12</f>
        <v>0</v>
      </c>
      <c r="K50" s="224"/>
      <c r="L50" s="80">
        <f>SUM(F50:I50)</f>
        <v>-24</v>
      </c>
      <c r="M50" s="258"/>
      <c r="N50" s="258"/>
      <c r="O50" s="258"/>
      <c r="P50" s="258"/>
      <c r="Q50" s="258"/>
    </row>
    <row r="51" spans="1:17" s="178" customFormat="1" ht="12.75">
      <c r="A51" s="12"/>
      <c r="C51" s="13"/>
      <c r="D51" s="174"/>
      <c r="E51" s="48" t="s">
        <v>169</v>
      </c>
      <c r="F51" s="82">
        <f>SUM(F48:F50)</f>
        <v>-16</v>
      </c>
      <c r="G51" s="79">
        <f>SUM(G48:G50)</f>
        <v>-20</v>
      </c>
      <c r="H51" s="82">
        <f>SUM(H48:H50)</f>
        <v>-17</v>
      </c>
      <c r="I51" s="79">
        <f>SUM(I48:I50)</f>
        <v>0</v>
      </c>
      <c r="J51" s="82" t="e">
        <f>SUM(J48:J50)</f>
        <v>#REF!</v>
      </c>
      <c r="K51" s="41"/>
      <c r="L51" s="82">
        <f>SUM(L48:L50)</f>
        <v>-53</v>
      </c>
      <c r="M51" s="258"/>
      <c r="N51" s="258"/>
      <c r="O51" s="258"/>
      <c r="P51" s="258"/>
      <c r="Q51" s="258"/>
    </row>
    <row r="52" spans="1:17" s="178" customFormat="1" ht="12.75">
      <c r="A52" s="12"/>
      <c r="C52" s="13"/>
      <c r="D52" s="174"/>
      <c r="E52" s="25"/>
      <c r="M52" s="258"/>
      <c r="N52" s="258"/>
      <c r="O52" s="258"/>
      <c r="P52" s="258"/>
      <c r="Q52" s="258"/>
    </row>
    <row r="53" spans="1:17" s="178" customFormat="1" ht="12.75">
      <c r="A53" s="12"/>
      <c r="C53" s="13" t="s">
        <v>8</v>
      </c>
      <c r="D53" s="174"/>
      <c r="E53" s="84" t="s">
        <v>168</v>
      </c>
      <c r="F53" s="83" t="s">
        <v>34</v>
      </c>
      <c r="G53" s="81" t="s">
        <v>31</v>
      </c>
      <c r="H53" s="83" t="s">
        <v>32</v>
      </c>
      <c r="I53" s="81" t="s">
        <v>147</v>
      </c>
      <c r="J53" s="83" t="s">
        <v>147</v>
      </c>
      <c r="K53" s="174"/>
      <c r="L53" s="48" t="s">
        <v>169</v>
      </c>
      <c r="M53" s="258"/>
      <c r="N53" s="258"/>
      <c r="O53" s="258"/>
      <c r="P53" s="258"/>
      <c r="Q53" s="258"/>
    </row>
    <row r="54" spans="1:17" s="178" customFormat="1" ht="12.75">
      <c r="A54" s="12"/>
      <c r="D54" s="174"/>
      <c r="E54" s="222" t="s">
        <v>176</v>
      </c>
      <c r="F54" s="223"/>
      <c r="G54" s="223"/>
      <c r="H54" s="223"/>
      <c r="I54" s="223"/>
      <c r="J54" s="223"/>
      <c r="K54" s="224"/>
      <c r="L54" s="80">
        <f>SUM(F54:I54)</f>
        <v>0</v>
      </c>
      <c r="M54" s="258"/>
      <c r="N54" s="258"/>
      <c r="O54" s="258"/>
      <c r="P54" s="258"/>
      <c r="Q54" s="258"/>
    </row>
    <row r="55" spans="1:17" s="178" customFormat="1" ht="12.75">
      <c r="A55" s="12"/>
      <c r="D55" s="174"/>
      <c r="E55" s="222" t="s">
        <v>212</v>
      </c>
      <c r="F55" s="223">
        <f>F19</f>
        <v>0</v>
      </c>
      <c r="G55" s="223">
        <f>G19</f>
        <v>-17</v>
      </c>
      <c r="H55" s="223">
        <f>H19</f>
        <v>0</v>
      </c>
      <c r="I55" s="223">
        <f>I19</f>
        <v>0</v>
      </c>
      <c r="J55" s="223" t="e">
        <f>J19+#REF!</f>
        <v>#REF!</v>
      </c>
      <c r="K55" s="224"/>
      <c r="L55" s="80">
        <f>SUM(F55:I55)</f>
        <v>-17</v>
      </c>
      <c r="M55" s="258"/>
      <c r="N55" s="258"/>
      <c r="O55" s="258"/>
      <c r="P55" s="258"/>
      <c r="Q55" s="258"/>
    </row>
    <row r="56" spans="1:17" s="178" customFormat="1" ht="12.75">
      <c r="A56" s="12"/>
      <c r="D56" s="174"/>
      <c r="E56" s="222" t="s">
        <v>213</v>
      </c>
      <c r="F56" s="223">
        <f>0</f>
        <v>0</v>
      </c>
      <c r="G56" s="223">
        <f>0</f>
        <v>0</v>
      </c>
      <c r="H56" s="223">
        <f>0</f>
        <v>0</v>
      </c>
      <c r="I56" s="223">
        <f>0</f>
        <v>0</v>
      </c>
      <c r="J56" s="223" t="e">
        <f>#REF!</f>
        <v>#REF!</v>
      </c>
      <c r="K56" s="224"/>
      <c r="L56" s="80">
        <f>SUM(F56:I56)</f>
        <v>0</v>
      </c>
      <c r="M56" s="258"/>
      <c r="N56" s="258"/>
      <c r="O56" s="258"/>
      <c r="P56" s="258"/>
      <c r="Q56" s="258"/>
    </row>
    <row r="57" spans="1:17" s="178" customFormat="1" ht="12.75">
      <c r="A57" s="12"/>
      <c r="D57" s="174"/>
      <c r="E57" s="48" t="s">
        <v>169</v>
      </c>
      <c r="F57" s="82">
        <f>SUM(F54:F56)</f>
        <v>0</v>
      </c>
      <c r="G57" s="79">
        <f>SUM(G54:G56)</f>
        <v>-17</v>
      </c>
      <c r="H57" s="82">
        <f>SUM(H54:H56)</f>
        <v>0</v>
      </c>
      <c r="I57" s="79">
        <f>SUM(I54:I56)</f>
        <v>0</v>
      </c>
      <c r="J57" s="82" t="e">
        <f>SUM(J54:J56)</f>
        <v>#REF!</v>
      </c>
      <c r="K57" s="41"/>
      <c r="L57" s="82">
        <f>SUM(L54:L56)</f>
        <v>-17</v>
      </c>
      <c r="M57" s="258"/>
      <c r="N57" s="258"/>
      <c r="O57" s="258"/>
      <c r="P57" s="258"/>
      <c r="Q57" s="258"/>
    </row>
  </sheetData>
  <sheetProtection/>
  <mergeCells count="9">
    <mergeCell ref="B1:I1"/>
    <mergeCell ref="B7:C7"/>
    <mergeCell ref="B15:C15"/>
    <mergeCell ref="L2:Q2"/>
    <mergeCell ref="B32:C32"/>
    <mergeCell ref="B17:C17"/>
    <mergeCell ref="B21:C21"/>
    <mergeCell ref="B30:C30"/>
    <mergeCell ref="B28:C28"/>
  </mergeCells>
  <conditionalFormatting sqref="F32:J32 L32:Q32 L6:Q12 E8:J12 L19:Q24 E19:J24 R30 L31:R31 E14:J17 L14:Q17 L28:Q29 E28:J31">
    <cfRule type="cellIs" priority="8" dxfId="0" operator="equal" stopIfTrue="1">
      <formula>0</formula>
    </cfRule>
  </conditionalFormatting>
  <conditionalFormatting sqref="L13:Q13 E13:J13">
    <cfRule type="cellIs" priority="7" dxfId="0" operator="equal" stopIfTrue="1">
      <formula>0</formula>
    </cfRule>
  </conditionalFormatting>
  <conditionalFormatting sqref="L30:Q30">
    <cfRule type="cellIs" priority="6" dxfId="0" operator="equal" stopIfTrue="1">
      <formula>0</formula>
    </cfRule>
  </conditionalFormatting>
  <conditionalFormatting sqref="L25:Q25 E25:G25 I25:J25">
    <cfRule type="cellIs" priority="5" dxfId="0" operator="equal" stopIfTrue="1">
      <formula>0</formula>
    </cfRule>
  </conditionalFormatting>
  <conditionalFormatting sqref="H25">
    <cfRule type="cellIs" priority="4" dxfId="0" operator="equal" stopIfTrue="1">
      <formula>0</formula>
    </cfRule>
  </conditionalFormatting>
  <conditionalFormatting sqref="L26:Q26 E26:F26 I26:J26">
    <cfRule type="cellIs" priority="3" dxfId="0" operator="equal" stopIfTrue="1">
      <formula>0</formula>
    </cfRule>
  </conditionalFormatting>
  <conditionalFormatting sqref="H26">
    <cfRule type="cellIs" priority="2" dxfId="0" operator="equal" stopIfTrue="1">
      <formula>0</formula>
    </cfRule>
  </conditionalFormatting>
  <conditionalFormatting sqref="G26">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landscape" paperSize="9" scale="63" r:id="rId1"/>
  <headerFooter alignWithMargins="0">
    <oddHeader>&amp;C&amp;16Detailed General Fund Budget Proposals 2014-18&amp;R&amp;16Appendix 3</oddHeader>
    <oddFooter>&amp;CPage &amp;P</oddFooter>
  </headerFooter>
  <rowBreaks count="1" manualBreakCount="1">
    <brk id="22" max="16" man="1"/>
  </rowBreaks>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
      <selection activeCell="A1" sqref="A1:N4"/>
    </sheetView>
  </sheetViews>
  <sheetFormatPr defaultColWidth="9.140625" defaultRowHeight="12.75"/>
  <cols>
    <col min="1" max="16384" width="9.140625" style="32" customWidth="1"/>
  </cols>
  <sheetData>
    <row r="1" spans="1:14" ht="12.75">
      <c r="A1" s="285" t="s">
        <v>127</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0099FF"/>
    <pageSetUpPr fitToPage="1"/>
  </sheetPr>
  <dimension ref="A1:W87"/>
  <sheetViews>
    <sheetView zoomScalePageLayoutView="0" workbookViewId="0" topLeftCell="E28">
      <selection activeCell="S14" sqref="S14"/>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7" width="9.8515625" style="43" customWidth="1"/>
    <col min="8" max="8" width="9.7109375" style="43" customWidth="1"/>
    <col min="9" max="9" width="9.8515625" style="43" customWidth="1"/>
    <col min="10" max="10" width="9.140625" style="43" customWidth="1"/>
    <col min="11" max="11" width="8.8515625" style="43" customWidth="1"/>
    <col min="12" max="12" width="9.140625" style="43" customWidth="1"/>
    <col min="13" max="13" width="8.8515625" style="43" customWidth="1"/>
    <col min="14" max="14" width="10.421875" style="32" bestFit="1" customWidth="1"/>
    <col min="15" max="15" width="1.421875" style="32" customWidth="1"/>
    <col min="16" max="17" width="9.28125" style="32" hidden="1" customWidth="1"/>
    <col min="18" max="18" width="9.140625" style="32" customWidth="1"/>
    <col min="19" max="19" width="8.140625" style="37" customWidth="1"/>
    <col min="20" max="20" width="6.8515625" style="37" customWidth="1"/>
    <col min="21" max="21" width="8.140625" style="91" customWidth="1"/>
    <col min="22" max="23" width="9.140625" style="37" customWidth="1"/>
    <col min="24" max="16384" width="9.140625" style="32" customWidth="1"/>
  </cols>
  <sheetData>
    <row r="1" spans="1:17" ht="15.75" customHeight="1">
      <c r="A1" s="289" t="s">
        <v>258</v>
      </c>
      <c r="B1" s="289"/>
      <c r="C1" s="289"/>
      <c r="D1" s="289"/>
      <c r="E1" s="289"/>
      <c r="F1" s="289"/>
      <c r="G1" s="289"/>
      <c r="H1" s="289"/>
      <c r="I1" s="289"/>
      <c r="J1" s="289"/>
      <c r="K1" s="289"/>
      <c r="L1" s="289"/>
      <c r="M1" s="289"/>
      <c r="N1" s="289"/>
      <c r="O1" s="289"/>
      <c r="P1" s="115"/>
      <c r="Q1" s="115"/>
    </row>
    <row r="2" spans="1:17" ht="15.75" customHeight="1">
      <c r="A2" s="289" t="s">
        <v>236</v>
      </c>
      <c r="B2" s="289"/>
      <c r="C2" s="289"/>
      <c r="D2" s="289"/>
      <c r="E2" s="289"/>
      <c r="F2" s="289"/>
      <c r="G2" s="289"/>
      <c r="H2" s="289"/>
      <c r="I2" s="289"/>
      <c r="J2" s="289"/>
      <c r="K2" s="289"/>
      <c r="L2" s="289"/>
      <c r="M2" s="289"/>
      <c r="N2" s="289"/>
      <c r="O2" s="289"/>
      <c r="P2" s="115"/>
      <c r="Q2" s="115"/>
    </row>
    <row r="3" spans="1:17" ht="15.75" customHeight="1">
      <c r="A3" s="115"/>
      <c r="B3" s="115"/>
      <c r="C3" s="115"/>
      <c r="D3" s="115"/>
      <c r="E3" s="115"/>
      <c r="F3" s="115"/>
      <c r="G3" s="115"/>
      <c r="H3" s="115"/>
      <c r="I3" s="115"/>
      <c r="J3" s="115"/>
      <c r="K3" s="115"/>
      <c r="L3" s="115"/>
      <c r="M3" s="115"/>
      <c r="N3" s="115"/>
      <c r="O3" s="115"/>
      <c r="P3" s="115"/>
      <c r="Q3" s="115"/>
    </row>
    <row r="5" ht="12.75">
      <c r="A5" s="33" t="s">
        <v>211</v>
      </c>
    </row>
    <row r="6" spans="1:17" ht="25.5">
      <c r="A6" s="45" t="s">
        <v>205</v>
      </c>
      <c r="B6" s="88" t="s">
        <v>98</v>
      </c>
      <c r="C6" s="287" t="s">
        <v>27</v>
      </c>
      <c r="D6" s="288"/>
      <c r="E6" s="290" t="s">
        <v>187</v>
      </c>
      <c r="F6" s="288"/>
      <c r="G6" s="57" t="s">
        <v>25</v>
      </c>
      <c r="H6" s="287" t="s">
        <v>195</v>
      </c>
      <c r="I6" s="288"/>
      <c r="J6" s="287" t="s">
        <v>21</v>
      </c>
      <c r="K6" s="288"/>
      <c r="L6" s="287" t="s">
        <v>137</v>
      </c>
      <c r="M6" s="288"/>
      <c r="N6" s="57" t="s">
        <v>106</v>
      </c>
      <c r="P6" s="68" t="s">
        <v>266</v>
      </c>
      <c r="Q6" s="186" t="s">
        <v>267</v>
      </c>
    </row>
    <row r="7" spans="1:17" ht="17.25" customHeight="1">
      <c r="A7" s="46"/>
      <c r="B7" s="47" t="s">
        <v>200</v>
      </c>
      <c r="C7" s="114" t="s">
        <v>200</v>
      </c>
      <c r="D7" s="57" t="s">
        <v>201</v>
      </c>
      <c r="E7" s="47" t="s">
        <v>200</v>
      </c>
      <c r="F7" s="47" t="s">
        <v>201</v>
      </c>
      <c r="G7" s="55" t="s">
        <v>200</v>
      </c>
      <c r="H7" s="47" t="s">
        <v>200</v>
      </c>
      <c r="I7" s="57" t="s">
        <v>201</v>
      </c>
      <c r="J7" s="57" t="s">
        <v>200</v>
      </c>
      <c r="K7" s="55" t="s">
        <v>201</v>
      </c>
      <c r="L7" s="47" t="s">
        <v>200</v>
      </c>
      <c r="M7" s="47" t="s">
        <v>201</v>
      </c>
      <c r="N7" s="62" t="s">
        <v>200</v>
      </c>
      <c r="P7" s="184"/>
      <c r="Q7" s="184"/>
    </row>
    <row r="8" spans="1:17" ht="12.75">
      <c r="A8" s="165" t="s">
        <v>237</v>
      </c>
      <c r="B8" s="49"/>
      <c r="C8" s="50">
        <f>'Reg&amp;Maj proj'!F22</f>
        <v>53</v>
      </c>
      <c r="D8" s="166">
        <f>'Reg&amp;Maj proj'!L22</f>
        <v>0</v>
      </c>
      <c r="E8" s="49">
        <f>'Reg&amp;Maj proj'!F16</f>
        <v>-30</v>
      </c>
      <c r="F8" s="168"/>
      <c r="G8" s="50">
        <f>'Reg&amp;Maj proj'!F27</f>
        <v>2</v>
      </c>
      <c r="H8" s="49">
        <f>'Reg&amp;Maj proj'!F12</f>
        <v>-442</v>
      </c>
      <c r="I8" s="166"/>
      <c r="J8" s="49"/>
      <c r="K8" s="168"/>
      <c r="L8" s="49">
        <f>'Reg&amp;Maj proj'!F32</f>
        <v>150</v>
      </c>
      <c r="M8" s="169"/>
      <c r="N8" s="63">
        <f>SUM(B8,C8,E8,G8,H8,J8,L8)</f>
        <v>-267</v>
      </c>
      <c r="P8" s="187">
        <f>'Reg&amp;Maj proj'!F38</f>
        <v>-405</v>
      </c>
      <c r="Q8" s="187">
        <f>N8-P8</f>
        <v>138</v>
      </c>
    </row>
    <row r="9" spans="1:17" ht="12.75">
      <c r="A9" s="165" t="s">
        <v>229</v>
      </c>
      <c r="B9" s="49"/>
      <c r="C9" s="50">
        <f>'Hsg &amp; Prop'!F21</f>
        <v>4</v>
      </c>
      <c r="D9" s="166"/>
      <c r="E9" s="49">
        <f>'Hsg &amp; Prop'!F16</f>
        <v>-53</v>
      </c>
      <c r="F9" s="168">
        <f>'Hsg &amp; Prop'!L16</f>
        <v>2</v>
      </c>
      <c r="G9" s="50"/>
      <c r="H9" s="49">
        <f>'Hsg &amp; Prop'!F26</f>
        <v>-100</v>
      </c>
      <c r="I9" s="166"/>
      <c r="J9" s="49"/>
      <c r="K9" s="168"/>
      <c r="L9" s="49"/>
      <c r="M9" s="169"/>
      <c r="N9" s="64">
        <f>SUM(B9,C9,E9,G9,H9,J9,L9)</f>
        <v>-149</v>
      </c>
      <c r="P9" s="187">
        <f>'Hsg &amp; Prop'!F32</f>
        <v>-51</v>
      </c>
      <c r="Q9" s="187">
        <f>N9-P9</f>
        <v>-98</v>
      </c>
    </row>
    <row r="10" spans="1:20" ht="12.75">
      <c r="A10" s="44" t="s">
        <v>44</v>
      </c>
      <c r="B10" s="49"/>
      <c r="C10" s="50">
        <f>'City Dev'!F35</f>
        <v>90</v>
      </c>
      <c r="D10" s="166">
        <f>'City Dev'!L35</f>
        <v>1</v>
      </c>
      <c r="E10" s="49">
        <f>'City Dev'!F30</f>
        <v>-48</v>
      </c>
      <c r="F10" s="168">
        <f>'City Dev'!L30</f>
        <v>1</v>
      </c>
      <c r="G10" s="50"/>
      <c r="H10" s="49">
        <f>'City Dev'!F17</f>
        <v>-71</v>
      </c>
      <c r="I10" s="166">
        <f>'City Dev'!L17</f>
        <v>0</v>
      </c>
      <c r="J10" s="49">
        <f>'City Dev'!F23</f>
        <v>-13</v>
      </c>
      <c r="K10" s="168">
        <f>'City Dev'!L23</f>
        <v>0</v>
      </c>
      <c r="L10" s="49">
        <f>'City Dev'!F41</f>
        <v>200</v>
      </c>
      <c r="M10" s="169"/>
      <c r="N10" s="64">
        <f>SUM(B10,C10,E10,G10,H10,J10,L10)</f>
        <v>158</v>
      </c>
      <c r="P10" s="187">
        <f>'City Dev'!F47</f>
        <v>-132</v>
      </c>
      <c r="Q10" s="187">
        <f>N10-P10</f>
        <v>290</v>
      </c>
      <c r="S10" s="93" t="s">
        <v>171</v>
      </c>
      <c r="T10" s="94">
        <f>'Reg&amp;Maj proj'!F34+'Hsg &amp; Prop'!F28+'City Dev'!F43-N11</f>
        <v>0</v>
      </c>
    </row>
    <row r="11" spans="1:23" s="33" customFormat="1" ht="12.75">
      <c r="A11" s="48" t="s">
        <v>15</v>
      </c>
      <c r="B11" s="52">
        <f aca="true" t="shared" si="0" ref="B11:M11">SUM(B8:B10)</f>
        <v>0</v>
      </c>
      <c r="C11" s="53">
        <f t="shared" si="0"/>
        <v>147</v>
      </c>
      <c r="D11" s="167">
        <f t="shared" si="0"/>
        <v>1</v>
      </c>
      <c r="E11" s="52">
        <f t="shared" si="0"/>
        <v>-131</v>
      </c>
      <c r="F11" s="167">
        <f t="shared" si="0"/>
        <v>3</v>
      </c>
      <c r="G11" s="53">
        <f t="shared" si="0"/>
        <v>2</v>
      </c>
      <c r="H11" s="52">
        <f t="shared" si="0"/>
        <v>-613</v>
      </c>
      <c r="I11" s="167">
        <f t="shared" si="0"/>
        <v>0</v>
      </c>
      <c r="J11" s="52">
        <f t="shared" si="0"/>
        <v>-13</v>
      </c>
      <c r="K11" s="170">
        <f t="shared" si="0"/>
        <v>0</v>
      </c>
      <c r="L11" s="52">
        <f t="shared" si="0"/>
        <v>350</v>
      </c>
      <c r="M11" s="171">
        <f t="shared" si="0"/>
        <v>0</v>
      </c>
      <c r="N11" s="54">
        <f>SUM(B11,C11,E11,G11,H11,J11,L11)</f>
        <v>-258</v>
      </c>
      <c r="P11" s="188">
        <f>SUM(P8:P10)</f>
        <v>-588</v>
      </c>
      <c r="Q11" s="188">
        <f>SUM(Q8:Q10)</f>
        <v>330</v>
      </c>
      <c r="S11" s="93" t="s">
        <v>172</v>
      </c>
      <c r="T11" s="94">
        <f>'Reg&amp;Maj proj'!L34+'Hsg &amp; Prop'!L28+'City Dev'!L43-D11-F11-I11-K11-M11</f>
        <v>0</v>
      </c>
      <c r="U11" s="92"/>
      <c r="V11" s="95"/>
      <c r="W11" s="95"/>
    </row>
    <row r="12" spans="16:17" ht="12.75">
      <c r="P12" s="185"/>
      <c r="Q12" s="184"/>
    </row>
    <row r="13" spans="1:17" ht="12.75">
      <c r="A13" s="33" t="s">
        <v>214</v>
      </c>
      <c r="P13" s="185"/>
      <c r="Q13" s="185"/>
    </row>
    <row r="14" spans="1:17" ht="25.5">
      <c r="A14" s="45" t="s">
        <v>205</v>
      </c>
      <c r="B14" s="57" t="s">
        <v>98</v>
      </c>
      <c r="C14" s="287" t="s">
        <v>27</v>
      </c>
      <c r="D14" s="288"/>
      <c r="E14" s="287" t="s">
        <v>187</v>
      </c>
      <c r="F14" s="288"/>
      <c r="G14" s="57" t="s">
        <v>25</v>
      </c>
      <c r="H14" s="287" t="s">
        <v>195</v>
      </c>
      <c r="I14" s="288"/>
      <c r="J14" s="287" t="s">
        <v>21</v>
      </c>
      <c r="K14" s="288"/>
      <c r="L14" s="287" t="s">
        <v>137</v>
      </c>
      <c r="M14" s="288"/>
      <c r="N14" s="57" t="s">
        <v>106</v>
      </c>
      <c r="P14" s="68" t="s">
        <v>266</v>
      </c>
      <c r="Q14" s="186" t="s">
        <v>267</v>
      </c>
    </row>
    <row r="15" spans="1:17" ht="17.25" customHeight="1">
      <c r="A15" s="46"/>
      <c r="B15" s="47" t="s">
        <v>200</v>
      </c>
      <c r="C15" s="114" t="s">
        <v>200</v>
      </c>
      <c r="D15" s="57" t="s">
        <v>201</v>
      </c>
      <c r="E15" s="47" t="s">
        <v>200</v>
      </c>
      <c r="F15" s="57" t="s">
        <v>201</v>
      </c>
      <c r="G15" s="55" t="s">
        <v>200</v>
      </c>
      <c r="H15" s="47" t="s">
        <v>200</v>
      </c>
      <c r="I15" s="47" t="s">
        <v>201</v>
      </c>
      <c r="J15" s="47" t="s">
        <v>200</v>
      </c>
      <c r="K15" s="47" t="s">
        <v>201</v>
      </c>
      <c r="L15" s="47" t="s">
        <v>200</v>
      </c>
      <c r="M15" s="47" t="s">
        <v>201</v>
      </c>
      <c r="N15" s="47" t="s">
        <v>200</v>
      </c>
      <c r="P15" s="184"/>
      <c r="Q15" s="184"/>
    </row>
    <row r="16" spans="1:18" ht="12.75">
      <c r="A16" s="165" t="s">
        <v>237</v>
      </c>
      <c r="B16" s="49"/>
      <c r="C16" s="50">
        <f>'Reg&amp;Maj proj'!G22</f>
        <v>0</v>
      </c>
      <c r="D16" s="166"/>
      <c r="E16" s="49">
        <f>'Reg&amp;Maj proj'!G16</f>
        <v>0</v>
      </c>
      <c r="F16" s="166"/>
      <c r="G16" s="50">
        <f>'Reg&amp;Maj proj'!G27</f>
        <v>2</v>
      </c>
      <c r="H16" s="49">
        <f>'Reg&amp;Maj proj'!G12</f>
        <v>-34</v>
      </c>
      <c r="I16" s="166"/>
      <c r="J16" s="49"/>
      <c r="K16" s="166"/>
      <c r="L16" s="49">
        <f>'Reg&amp;Maj proj'!G32</f>
        <v>-100</v>
      </c>
      <c r="M16" s="168"/>
      <c r="N16" s="63">
        <f>SUM(B16,C16,E16,G16,H16,J16,L16)</f>
        <v>-132</v>
      </c>
      <c r="P16" s="187">
        <f>'Reg&amp;Maj proj'!G38</f>
        <v>-59</v>
      </c>
      <c r="Q16" s="187">
        <f>N16-P16</f>
        <v>-73</v>
      </c>
      <c r="R16" s="37"/>
    </row>
    <row r="17" spans="1:18" ht="12.75">
      <c r="A17" s="165" t="s">
        <v>229</v>
      </c>
      <c r="B17" s="49"/>
      <c r="C17" s="50">
        <f>'Hsg &amp; Prop'!G21</f>
        <v>3</v>
      </c>
      <c r="D17" s="166"/>
      <c r="E17" s="49">
        <f>'Hsg &amp; Prop'!G16</f>
        <v>-385</v>
      </c>
      <c r="F17" s="166"/>
      <c r="G17" s="50"/>
      <c r="H17" s="49">
        <f>'Hsg &amp; Prop'!G26</f>
        <v>-100</v>
      </c>
      <c r="I17" s="169"/>
      <c r="J17" s="49"/>
      <c r="K17" s="166"/>
      <c r="L17" s="49"/>
      <c r="M17" s="169"/>
      <c r="N17" s="64">
        <f>SUM(B17,C17,E17,G17,H17,J17,L17)</f>
        <v>-482</v>
      </c>
      <c r="P17" s="187">
        <f>'Hsg &amp; Prop'!G32</f>
        <v>-5</v>
      </c>
      <c r="Q17" s="187">
        <f>N17-P17</f>
        <v>-477</v>
      </c>
      <c r="R17" s="37"/>
    </row>
    <row r="18" spans="1:20" ht="12.75">
      <c r="A18" s="44" t="s">
        <v>44</v>
      </c>
      <c r="B18" s="49"/>
      <c r="C18" s="50">
        <f>'City Dev'!G35</f>
        <v>40</v>
      </c>
      <c r="D18" s="166">
        <f>'City Dev'!M35</f>
        <v>-1</v>
      </c>
      <c r="E18" s="49"/>
      <c r="F18" s="166"/>
      <c r="G18" s="50"/>
      <c r="H18" s="49">
        <f>'City Dev'!G17</f>
        <v>69</v>
      </c>
      <c r="I18" s="169"/>
      <c r="J18" s="49">
        <f>'City Dev'!G23</f>
        <v>-86</v>
      </c>
      <c r="K18" s="166">
        <f>'City Dev'!M23</f>
        <v>1</v>
      </c>
      <c r="L18" s="49">
        <f>'City Dev'!G41</f>
        <v>-175</v>
      </c>
      <c r="M18" s="169"/>
      <c r="N18" s="64">
        <f>SUM(B18,C18,E18,G18,H18,J18,L18)</f>
        <v>-152</v>
      </c>
      <c r="P18" s="187">
        <f>'City Dev'!G47</f>
        <v>23</v>
      </c>
      <c r="Q18" s="187">
        <f>N18-P18</f>
        <v>-175</v>
      </c>
      <c r="R18" s="37"/>
      <c r="S18" s="93" t="s">
        <v>171</v>
      </c>
      <c r="T18" s="94">
        <f>'Reg&amp;Maj proj'!G34+'Hsg &amp; Prop'!G28+'City Dev'!G43-N19</f>
        <v>0</v>
      </c>
    </row>
    <row r="19" spans="1:23" s="33" customFormat="1" ht="12.75">
      <c r="A19" s="48" t="s">
        <v>15</v>
      </c>
      <c r="B19" s="52">
        <f aca="true" t="shared" si="1" ref="B19:M19">SUM(B16:B18)</f>
        <v>0</v>
      </c>
      <c r="C19" s="53">
        <f t="shared" si="1"/>
        <v>43</v>
      </c>
      <c r="D19" s="167">
        <f t="shared" si="1"/>
        <v>-1</v>
      </c>
      <c r="E19" s="52">
        <f t="shared" si="1"/>
        <v>-385</v>
      </c>
      <c r="F19" s="167">
        <f t="shared" si="1"/>
        <v>0</v>
      </c>
      <c r="G19" s="53">
        <f t="shared" si="1"/>
        <v>2</v>
      </c>
      <c r="H19" s="52">
        <f t="shared" si="1"/>
        <v>-65</v>
      </c>
      <c r="I19" s="167">
        <f t="shared" si="1"/>
        <v>0</v>
      </c>
      <c r="J19" s="52">
        <f t="shared" si="1"/>
        <v>-86</v>
      </c>
      <c r="K19" s="167">
        <f t="shared" si="1"/>
        <v>1</v>
      </c>
      <c r="L19" s="52">
        <f t="shared" si="1"/>
        <v>-275</v>
      </c>
      <c r="M19" s="167">
        <f t="shared" si="1"/>
        <v>0</v>
      </c>
      <c r="N19" s="54">
        <f>SUM(B19,C19,E19,G19,H19,J19,L19)</f>
        <v>-766</v>
      </c>
      <c r="P19" s="188">
        <f>SUM(P16:P18)</f>
        <v>-41</v>
      </c>
      <c r="Q19" s="188">
        <f>SUM(Q16:Q18)</f>
        <v>-725</v>
      </c>
      <c r="R19" s="37"/>
      <c r="S19" s="93" t="s">
        <v>172</v>
      </c>
      <c r="T19" s="94">
        <f>'Reg&amp;Maj proj'!M34+'Hsg &amp; Prop'!M28+'City Dev'!M43-D19-F19-I19-K19-M19</f>
        <v>0</v>
      </c>
      <c r="U19" s="92"/>
      <c r="V19" s="95"/>
      <c r="W19" s="95"/>
    </row>
    <row r="20" spans="1:23" s="33" customFormat="1" ht="12.75">
      <c r="A20" s="58"/>
      <c r="B20" s="59"/>
      <c r="C20" s="59"/>
      <c r="D20" s="59"/>
      <c r="E20" s="59"/>
      <c r="F20" s="59"/>
      <c r="G20" s="59"/>
      <c r="H20" s="59"/>
      <c r="I20" s="59"/>
      <c r="J20" s="59"/>
      <c r="K20" s="59"/>
      <c r="L20" s="59"/>
      <c r="M20" s="59"/>
      <c r="N20" s="60"/>
      <c r="P20" s="188"/>
      <c r="Q20" s="188"/>
      <c r="S20" s="95"/>
      <c r="T20" s="95"/>
      <c r="U20" s="92"/>
      <c r="V20" s="95"/>
      <c r="W20" s="95"/>
    </row>
    <row r="21" spans="1:17" ht="12.75">
      <c r="A21" s="33" t="s">
        <v>215</v>
      </c>
      <c r="P21" s="187"/>
      <c r="Q21" s="187"/>
    </row>
    <row r="22" spans="1:17" ht="25.5">
      <c r="A22" s="45" t="s">
        <v>205</v>
      </c>
      <c r="B22" s="57" t="s">
        <v>98</v>
      </c>
      <c r="C22" s="287" t="s">
        <v>27</v>
      </c>
      <c r="D22" s="288"/>
      <c r="E22" s="287" t="s">
        <v>187</v>
      </c>
      <c r="F22" s="288"/>
      <c r="G22" s="57" t="s">
        <v>25</v>
      </c>
      <c r="H22" s="287" t="s">
        <v>195</v>
      </c>
      <c r="I22" s="288"/>
      <c r="J22" s="287" t="s">
        <v>21</v>
      </c>
      <c r="K22" s="288"/>
      <c r="L22" s="287" t="s">
        <v>137</v>
      </c>
      <c r="M22" s="288"/>
      <c r="N22" s="57" t="s">
        <v>106</v>
      </c>
      <c r="P22" s="68" t="s">
        <v>266</v>
      </c>
      <c r="Q22" s="186" t="s">
        <v>267</v>
      </c>
    </row>
    <row r="23" spans="1:17" ht="17.25" customHeight="1">
      <c r="A23" s="46"/>
      <c r="B23" s="47" t="s">
        <v>200</v>
      </c>
      <c r="C23" s="114" t="s">
        <v>200</v>
      </c>
      <c r="D23" s="57" t="s">
        <v>201</v>
      </c>
      <c r="E23" s="47" t="s">
        <v>200</v>
      </c>
      <c r="F23" s="57" t="s">
        <v>201</v>
      </c>
      <c r="G23" s="55" t="s">
        <v>200</v>
      </c>
      <c r="H23" s="47" t="s">
        <v>200</v>
      </c>
      <c r="I23" s="47" t="s">
        <v>201</v>
      </c>
      <c r="J23" s="47" t="s">
        <v>200</v>
      </c>
      <c r="K23" s="47" t="s">
        <v>201</v>
      </c>
      <c r="L23" s="47" t="s">
        <v>200</v>
      </c>
      <c r="M23" s="47" t="s">
        <v>201</v>
      </c>
      <c r="N23" s="47" t="s">
        <v>200</v>
      </c>
      <c r="P23" s="188"/>
      <c r="Q23" s="188"/>
    </row>
    <row r="24" spans="1:17" ht="12.75">
      <c r="A24" s="165" t="s">
        <v>237</v>
      </c>
      <c r="B24" s="49"/>
      <c r="C24" s="50">
        <f>'Reg&amp;Maj proj'!H22</f>
        <v>0</v>
      </c>
      <c r="D24" s="166"/>
      <c r="E24" s="49">
        <f>'Reg&amp;Maj proj'!H16</f>
        <v>0</v>
      </c>
      <c r="F24" s="166"/>
      <c r="G24" s="50">
        <f>'Reg&amp;Maj proj'!H27</f>
        <v>2</v>
      </c>
      <c r="H24" s="49">
        <f>'Reg&amp;Maj proj'!H12</f>
        <v>-74</v>
      </c>
      <c r="I24" s="166"/>
      <c r="J24" s="49"/>
      <c r="K24" s="166"/>
      <c r="L24" s="49"/>
      <c r="M24" s="56"/>
      <c r="N24" s="63">
        <f>SUM(B24,C24,E24,G24,H24,J24,L24)</f>
        <v>-72</v>
      </c>
      <c r="P24" s="187">
        <f>'Reg&amp;Maj proj'!H34</f>
        <v>-72</v>
      </c>
      <c r="Q24" s="187">
        <f>N24-P24</f>
        <v>0</v>
      </c>
    </row>
    <row r="25" spans="1:17" ht="12.75">
      <c r="A25" s="165" t="s">
        <v>229</v>
      </c>
      <c r="B25" s="49"/>
      <c r="C25" s="50">
        <f>'Hsg &amp; Prop'!H21</f>
        <v>10</v>
      </c>
      <c r="D25" s="166"/>
      <c r="E25" s="49">
        <f>'Hsg &amp; Prop'!H16</f>
        <v>-26</v>
      </c>
      <c r="F25" s="166"/>
      <c r="G25" s="50"/>
      <c r="H25" s="49">
        <f>'Hsg &amp; Prop'!H26</f>
        <v>-200</v>
      </c>
      <c r="I25" s="169"/>
      <c r="J25" s="49"/>
      <c r="K25" s="166"/>
      <c r="L25" s="49"/>
      <c r="M25" s="50"/>
      <c r="N25" s="64">
        <f>SUM(B25,C25,E25,G25,H25,J25,L25)</f>
        <v>-216</v>
      </c>
      <c r="P25" s="187">
        <f>'Hsg &amp; Prop'!H28</f>
        <v>-216</v>
      </c>
      <c r="Q25" s="187">
        <f>N25-P25</f>
        <v>0</v>
      </c>
    </row>
    <row r="26" spans="1:20" ht="12.75">
      <c r="A26" s="44" t="s">
        <v>44</v>
      </c>
      <c r="B26" s="49"/>
      <c r="C26" s="50">
        <f>'City Dev'!H35</f>
        <v>-90</v>
      </c>
      <c r="D26" s="166">
        <f>'City Dev'!N35</f>
        <v>-1</v>
      </c>
      <c r="E26" s="49"/>
      <c r="F26" s="166"/>
      <c r="G26" s="50"/>
      <c r="H26" s="49">
        <f>'City Dev'!H17</f>
        <v>-2</v>
      </c>
      <c r="I26" s="169"/>
      <c r="J26" s="49">
        <f>'City Dev'!H23</f>
        <v>-10</v>
      </c>
      <c r="K26" s="166"/>
      <c r="L26" s="49">
        <f>'City Dev'!H41</f>
        <v>-25</v>
      </c>
      <c r="M26" s="50"/>
      <c r="N26" s="64">
        <f>SUM(B26,C26,E26,G26,H26,J26,L26)</f>
        <v>-127</v>
      </c>
      <c r="P26" s="187">
        <f>'City Dev'!H47</f>
        <v>-12</v>
      </c>
      <c r="Q26" s="187">
        <f>N26-P26</f>
        <v>-115</v>
      </c>
      <c r="S26" s="93" t="s">
        <v>171</v>
      </c>
      <c r="T26" s="94">
        <f>'Reg&amp;Maj proj'!H34+'Hsg &amp; Prop'!H28+'City Dev'!H43-N27</f>
        <v>0</v>
      </c>
    </row>
    <row r="27" spans="1:23" s="33" customFormat="1" ht="12.75">
      <c r="A27" s="48" t="s">
        <v>15</v>
      </c>
      <c r="B27" s="52">
        <f aca="true" t="shared" si="2" ref="B27:M27">SUM(B24:B26)</f>
        <v>0</v>
      </c>
      <c r="C27" s="53">
        <f t="shared" si="2"/>
        <v>-80</v>
      </c>
      <c r="D27" s="167">
        <f t="shared" si="2"/>
        <v>-1</v>
      </c>
      <c r="E27" s="52">
        <f t="shared" si="2"/>
        <v>-26</v>
      </c>
      <c r="F27" s="167">
        <f t="shared" si="2"/>
        <v>0</v>
      </c>
      <c r="G27" s="53">
        <f t="shared" si="2"/>
        <v>2</v>
      </c>
      <c r="H27" s="52">
        <f t="shared" si="2"/>
        <v>-276</v>
      </c>
      <c r="I27" s="167">
        <f t="shared" si="2"/>
        <v>0</v>
      </c>
      <c r="J27" s="52">
        <f t="shared" si="2"/>
        <v>-10</v>
      </c>
      <c r="K27" s="167">
        <f t="shared" si="2"/>
        <v>0</v>
      </c>
      <c r="L27" s="52">
        <f t="shared" si="2"/>
        <v>-25</v>
      </c>
      <c r="M27" s="52">
        <f t="shared" si="2"/>
        <v>0</v>
      </c>
      <c r="N27" s="54">
        <f>SUM(B27,C27,E27,G27,H27,J27,L27)</f>
        <v>-415</v>
      </c>
      <c r="P27" s="188">
        <f>SUM(P24:P26)</f>
        <v>-300</v>
      </c>
      <c r="Q27" s="188">
        <f>SUM(Q24:Q26)</f>
        <v>-115</v>
      </c>
      <c r="S27" s="93" t="s">
        <v>172</v>
      </c>
      <c r="T27" s="94">
        <f>'Reg&amp;Maj proj'!N34+'Hsg &amp; Prop'!N28+'City Dev'!N43-D27-F27-I27-K27-M27</f>
        <v>0</v>
      </c>
      <c r="U27" s="92"/>
      <c r="V27" s="95"/>
      <c r="W27" s="95"/>
    </row>
    <row r="28" spans="1:23" s="33" customFormat="1" ht="12.75">
      <c r="A28" s="58"/>
      <c r="B28" s="59"/>
      <c r="C28" s="59"/>
      <c r="D28" s="59"/>
      <c r="E28" s="59"/>
      <c r="F28" s="59"/>
      <c r="G28" s="59"/>
      <c r="H28" s="59"/>
      <c r="I28" s="59"/>
      <c r="J28" s="59"/>
      <c r="K28" s="59"/>
      <c r="L28" s="59"/>
      <c r="M28" s="59"/>
      <c r="N28" s="60"/>
      <c r="P28" s="187"/>
      <c r="Q28" s="187"/>
      <c r="S28" s="95"/>
      <c r="T28" s="95"/>
      <c r="U28" s="92"/>
      <c r="V28" s="95"/>
      <c r="W28" s="95"/>
    </row>
    <row r="29" spans="1:17" ht="12.75">
      <c r="A29" s="33" t="s">
        <v>216</v>
      </c>
      <c r="P29" s="187"/>
      <c r="Q29" s="187"/>
    </row>
    <row r="30" spans="1:17" ht="25.5">
      <c r="A30" s="45" t="s">
        <v>205</v>
      </c>
      <c r="B30" s="57" t="s">
        <v>98</v>
      </c>
      <c r="C30" s="287" t="s">
        <v>27</v>
      </c>
      <c r="D30" s="288"/>
      <c r="E30" s="287" t="s">
        <v>187</v>
      </c>
      <c r="F30" s="288"/>
      <c r="G30" s="57" t="s">
        <v>25</v>
      </c>
      <c r="H30" s="287" t="s">
        <v>195</v>
      </c>
      <c r="I30" s="288"/>
      <c r="J30" s="287" t="s">
        <v>21</v>
      </c>
      <c r="K30" s="288"/>
      <c r="L30" s="287" t="s">
        <v>137</v>
      </c>
      <c r="M30" s="288"/>
      <c r="N30" s="57" t="s">
        <v>106</v>
      </c>
      <c r="P30" s="68" t="s">
        <v>266</v>
      </c>
      <c r="Q30" s="186" t="s">
        <v>267</v>
      </c>
    </row>
    <row r="31" spans="1:17" ht="17.25" customHeight="1">
      <c r="A31" s="46"/>
      <c r="B31" s="47" t="s">
        <v>200</v>
      </c>
      <c r="C31" s="114" t="s">
        <v>200</v>
      </c>
      <c r="D31" s="57" t="s">
        <v>201</v>
      </c>
      <c r="E31" s="47" t="s">
        <v>200</v>
      </c>
      <c r="F31" s="47" t="s">
        <v>201</v>
      </c>
      <c r="G31" s="55" t="s">
        <v>200</v>
      </c>
      <c r="H31" s="47" t="s">
        <v>200</v>
      </c>
      <c r="I31" s="47" t="s">
        <v>201</v>
      </c>
      <c r="J31" s="47" t="s">
        <v>200</v>
      </c>
      <c r="K31" s="47" t="s">
        <v>201</v>
      </c>
      <c r="L31" s="47" t="s">
        <v>200</v>
      </c>
      <c r="M31" s="47" t="s">
        <v>201</v>
      </c>
      <c r="N31" s="47" t="s">
        <v>200</v>
      </c>
      <c r="P31" s="187"/>
      <c r="Q31" s="187"/>
    </row>
    <row r="32" spans="1:17" ht="12.75">
      <c r="A32" s="165" t="s">
        <v>237</v>
      </c>
      <c r="B32" s="49"/>
      <c r="C32" s="50"/>
      <c r="D32" s="166"/>
      <c r="E32" s="49"/>
      <c r="F32" s="168"/>
      <c r="G32" s="50"/>
      <c r="H32" s="49"/>
      <c r="I32" s="166"/>
      <c r="J32" s="49"/>
      <c r="K32" s="166"/>
      <c r="L32" s="49"/>
      <c r="M32" s="168"/>
      <c r="N32" s="63">
        <f>SUM(B32,C32,E32,G32,H32,J32,L32)</f>
        <v>0</v>
      </c>
      <c r="P32" s="187">
        <f>'Reg&amp;Maj proj'!I34</f>
        <v>0</v>
      </c>
      <c r="Q32" s="187">
        <f>N32-P32</f>
        <v>0</v>
      </c>
    </row>
    <row r="33" spans="1:17" ht="12.75">
      <c r="A33" s="165" t="s">
        <v>229</v>
      </c>
      <c r="B33" s="49"/>
      <c r="C33" s="50">
        <f>'Hsg &amp; Prop'!I21</f>
        <v>0</v>
      </c>
      <c r="D33" s="166"/>
      <c r="E33" s="49">
        <f>'Hsg &amp; Prop'!I16</f>
        <v>0</v>
      </c>
      <c r="F33" s="168"/>
      <c r="G33" s="50"/>
      <c r="H33" s="49"/>
      <c r="I33" s="166"/>
      <c r="J33" s="49"/>
      <c r="K33" s="166"/>
      <c r="L33" s="49"/>
      <c r="M33" s="169"/>
      <c r="N33" s="64">
        <f>SUM(B33,C33,E33,G33,H33,J33,L33)</f>
        <v>0</v>
      </c>
      <c r="P33" s="187">
        <f>'Hsg &amp; Prop'!I32</f>
        <v>0</v>
      </c>
      <c r="Q33" s="187">
        <f>N33-P33</f>
        <v>0</v>
      </c>
    </row>
    <row r="34" spans="1:20" ht="12.75">
      <c r="A34" s="44" t="s">
        <v>44</v>
      </c>
      <c r="B34" s="49"/>
      <c r="C34" s="50"/>
      <c r="D34" s="166"/>
      <c r="E34" s="49"/>
      <c r="F34" s="166"/>
      <c r="G34" s="50"/>
      <c r="H34" s="49"/>
      <c r="I34" s="166"/>
      <c r="J34" s="49">
        <f>'City Dev'!I23</f>
        <v>-9</v>
      </c>
      <c r="K34" s="166"/>
      <c r="L34" s="49"/>
      <c r="M34" s="169"/>
      <c r="N34" s="64">
        <f>SUM(B34,C34,E34,G34,H34,J34,L34)</f>
        <v>-9</v>
      </c>
      <c r="P34" s="187">
        <f>'City Dev'!I47</f>
        <v>0</v>
      </c>
      <c r="Q34" s="187">
        <f>N34-P34</f>
        <v>-9</v>
      </c>
      <c r="S34" s="93" t="s">
        <v>171</v>
      </c>
      <c r="T34" s="94">
        <f>'Reg&amp;Maj proj'!I34+'Hsg &amp; Prop'!I28+'City Dev'!I43-N35</f>
        <v>0</v>
      </c>
    </row>
    <row r="35" spans="1:23" s="33" customFormat="1" ht="12.75">
      <c r="A35" s="48" t="s">
        <v>15</v>
      </c>
      <c r="B35" s="52">
        <f aca="true" t="shared" si="3" ref="B35:N35">SUM(B32:B34)</f>
        <v>0</v>
      </c>
      <c r="C35" s="53">
        <f t="shared" si="3"/>
        <v>0</v>
      </c>
      <c r="D35" s="167">
        <f t="shared" si="3"/>
        <v>0</v>
      </c>
      <c r="E35" s="52">
        <f t="shared" si="3"/>
        <v>0</v>
      </c>
      <c r="F35" s="167">
        <f t="shared" si="3"/>
        <v>0</v>
      </c>
      <c r="G35" s="53">
        <f t="shared" si="3"/>
        <v>0</v>
      </c>
      <c r="H35" s="52">
        <f t="shared" si="3"/>
        <v>0</v>
      </c>
      <c r="I35" s="167">
        <f t="shared" si="3"/>
        <v>0</v>
      </c>
      <c r="J35" s="52">
        <f t="shared" si="3"/>
        <v>-9</v>
      </c>
      <c r="K35" s="167">
        <f t="shared" si="3"/>
        <v>0</v>
      </c>
      <c r="L35" s="52">
        <f t="shared" si="3"/>
        <v>0</v>
      </c>
      <c r="M35" s="167">
        <f t="shared" si="3"/>
        <v>0</v>
      </c>
      <c r="N35" s="54">
        <f t="shared" si="3"/>
        <v>-9</v>
      </c>
      <c r="P35" s="188">
        <f>SUM(P32:P34)</f>
        <v>0</v>
      </c>
      <c r="Q35" s="188">
        <f>SUM(Q32:Q34)</f>
        <v>-9</v>
      </c>
      <c r="S35" s="93" t="s">
        <v>172</v>
      </c>
      <c r="T35" s="94">
        <f>'Reg&amp;Maj proj'!O34+'Hsg &amp; Prop'!O28+'City Dev'!O43-D35-F35-I35-K35-M35</f>
        <v>0</v>
      </c>
      <c r="U35" s="92"/>
      <c r="V35" s="95"/>
      <c r="W35" s="95"/>
    </row>
    <row r="36" spans="1:23" s="33" customFormat="1" ht="12.75">
      <c r="A36" s="58"/>
      <c r="B36" s="59"/>
      <c r="C36" s="59"/>
      <c r="D36" s="59"/>
      <c r="E36" s="59"/>
      <c r="F36" s="59"/>
      <c r="G36" s="59"/>
      <c r="H36" s="59"/>
      <c r="I36" s="59"/>
      <c r="J36" s="59"/>
      <c r="K36" s="59"/>
      <c r="L36" s="59"/>
      <c r="M36" s="59"/>
      <c r="N36" s="60"/>
      <c r="P36" s="68"/>
      <c r="Q36" s="186"/>
      <c r="S36" s="95"/>
      <c r="T36" s="95"/>
      <c r="U36" s="92"/>
      <c r="V36" s="95"/>
      <c r="W36" s="95"/>
    </row>
    <row r="37" ht="12.75">
      <c r="A37" s="33" t="s">
        <v>108</v>
      </c>
    </row>
    <row r="38" spans="1:17" ht="25.5">
      <c r="A38" s="45" t="s">
        <v>205</v>
      </c>
      <c r="B38" s="57" t="s">
        <v>98</v>
      </c>
      <c r="C38" s="287" t="s">
        <v>27</v>
      </c>
      <c r="D38" s="288"/>
      <c r="E38" s="287" t="s">
        <v>187</v>
      </c>
      <c r="F38" s="288"/>
      <c r="G38" s="57" t="s">
        <v>25</v>
      </c>
      <c r="H38" s="287" t="s">
        <v>195</v>
      </c>
      <c r="I38" s="288"/>
      <c r="J38" s="287" t="s">
        <v>21</v>
      </c>
      <c r="K38" s="288"/>
      <c r="L38" s="287" t="s">
        <v>137</v>
      </c>
      <c r="M38" s="288"/>
      <c r="N38" s="57" t="s">
        <v>106</v>
      </c>
      <c r="P38" s="68" t="s">
        <v>266</v>
      </c>
      <c r="Q38" s="186" t="s">
        <v>267</v>
      </c>
    </row>
    <row r="39" spans="1:17" ht="17.25" customHeight="1">
      <c r="A39" s="46"/>
      <c r="B39" s="47" t="s">
        <v>200</v>
      </c>
      <c r="C39" s="114" t="s">
        <v>200</v>
      </c>
      <c r="D39" s="57" t="s">
        <v>201</v>
      </c>
      <c r="E39" s="47" t="s">
        <v>200</v>
      </c>
      <c r="F39" s="47" t="s">
        <v>201</v>
      </c>
      <c r="G39" s="55" t="s">
        <v>200</v>
      </c>
      <c r="H39" s="47" t="s">
        <v>200</v>
      </c>
      <c r="I39" s="47" t="s">
        <v>201</v>
      </c>
      <c r="J39" s="47" t="s">
        <v>200</v>
      </c>
      <c r="K39" s="47" t="s">
        <v>201</v>
      </c>
      <c r="L39" s="47" t="s">
        <v>200</v>
      </c>
      <c r="M39" s="47" t="s">
        <v>201</v>
      </c>
      <c r="N39" s="47" t="s">
        <v>200</v>
      </c>
      <c r="Q39" s="187"/>
    </row>
    <row r="40" spans="1:17" ht="12.75">
      <c r="A40" s="165" t="s">
        <v>237</v>
      </c>
      <c r="B40" s="49">
        <f aca="true" t="shared" si="4" ref="B40:M40">SUM(B8,B16,B24,B32)</f>
        <v>0</v>
      </c>
      <c r="C40" s="49">
        <f t="shared" si="4"/>
        <v>53</v>
      </c>
      <c r="D40" s="166">
        <f t="shared" si="4"/>
        <v>0</v>
      </c>
      <c r="E40" s="49">
        <f t="shared" si="4"/>
        <v>-30</v>
      </c>
      <c r="F40" s="166">
        <f t="shared" si="4"/>
        <v>0</v>
      </c>
      <c r="G40" s="49">
        <f t="shared" si="4"/>
        <v>6</v>
      </c>
      <c r="H40" s="49">
        <f t="shared" si="4"/>
        <v>-550</v>
      </c>
      <c r="I40" s="166">
        <f t="shared" si="4"/>
        <v>0</v>
      </c>
      <c r="J40" s="49">
        <f t="shared" si="4"/>
        <v>0</v>
      </c>
      <c r="K40" s="166">
        <f t="shared" si="4"/>
        <v>0</v>
      </c>
      <c r="L40" s="49">
        <f t="shared" si="4"/>
        <v>50</v>
      </c>
      <c r="M40" s="166">
        <f t="shared" si="4"/>
        <v>0</v>
      </c>
      <c r="N40" s="63">
        <f>SUM(B40,C40,E40,G40,H40,J40,L40)</f>
        <v>-471</v>
      </c>
      <c r="P40" s="187">
        <f>P8+P16+P24+P32</f>
        <v>-536</v>
      </c>
      <c r="Q40" s="187">
        <f>N40-P40</f>
        <v>65</v>
      </c>
    </row>
    <row r="41" spans="1:17" ht="12.75">
      <c r="A41" s="165" t="s">
        <v>229</v>
      </c>
      <c r="B41" s="49">
        <f aca="true" t="shared" si="5" ref="B41:M41">SUM(B9,B17,B25,B33)</f>
        <v>0</v>
      </c>
      <c r="C41" s="49">
        <f t="shared" si="5"/>
        <v>17</v>
      </c>
      <c r="D41" s="166">
        <f t="shared" si="5"/>
        <v>0</v>
      </c>
      <c r="E41" s="49">
        <f t="shared" si="5"/>
        <v>-464</v>
      </c>
      <c r="F41" s="166">
        <f t="shared" si="5"/>
        <v>2</v>
      </c>
      <c r="G41" s="49">
        <f t="shared" si="5"/>
        <v>0</v>
      </c>
      <c r="H41" s="49">
        <f t="shared" si="5"/>
        <v>-400</v>
      </c>
      <c r="I41" s="166">
        <f t="shared" si="5"/>
        <v>0</v>
      </c>
      <c r="J41" s="49">
        <f t="shared" si="5"/>
        <v>0</v>
      </c>
      <c r="K41" s="166">
        <f t="shared" si="5"/>
        <v>0</v>
      </c>
      <c r="L41" s="49">
        <f t="shared" si="5"/>
        <v>0</v>
      </c>
      <c r="M41" s="166">
        <f t="shared" si="5"/>
        <v>0</v>
      </c>
      <c r="N41" s="64">
        <f>SUM(B41,C41,E41,G41,H41,J41,L41)</f>
        <v>-847</v>
      </c>
      <c r="P41" s="187">
        <f>P9+P17+P25+P33</f>
        <v>-272</v>
      </c>
      <c r="Q41" s="187">
        <f>N41-P41</f>
        <v>-575</v>
      </c>
    </row>
    <row r="42" spans="1:20" ht="12.75">
      <c r="A42" s="44" t="s">
        <v>44</v>
      </c>
      <c r="B42" s="49">
        <f aca="true" t="shared" si="6" ref="B42:M42">SUM(B10,B18,B26,B34)</f>
        <v>0</v>
      </c>
      <c r="C42" s="49">
        <f t="shared" si="6"/>
        <v>40</v>
      </c>
      <c r="D42" s="166">
        <f t="shared" si="6"/>
        <v>-1</v>
      </c>
      <c r="E42" s="49">
        <f t="shared" si="6"/>
        <v>-48</v>
      </c>
      <c r="F42" s="166">
        <f t="shared" si="6"/>
        <v>1</v>
      </c>
      <c r="G42" s="49">
        <f t="shared" si="6"/>
        <v>0</v>
      </c>
      <c r="H42" s="49">
        <f t="shared" si="6"/>
        <v>-4</v>
      </c>
      <c r="I42" s="166">
        <f t="shared" si="6"/>
        <v>0</v>
      </c>
      <c r="J42" s="49">
        <f t="shared" si="6"/>
        <v>-118</v>
      </c>
      <c r="K42" s="166">
        <f t="shared" si="6"/>
        <v>1</v>
      </c>
      <c r="L42" s="49">
        <f t="shared" si="6"/>
        <v>0</v>
      </c>
      <c r="M42" s="166">
        <f t="shared" si="6"/>
        <v>0</v>
      </c>
      <c r="N42" s="64">
        <f>SUM(B42,C42,E42,G42,H42,J42,L42)</f>
        <v>-130</v>
      </c>
      <c r="P42" s="187">
        <f>P10+P18+P26+P34</f>
        <v>-121</v>
      </c>
      <c r="Q42" s="187">
        <f>N42-P42</f>
        <v>-9</v>
      </c>
      <c r="S42" s="93" t="s">
        <v>171</v>
      </c>
      <c r="T42" s="94">
        <f>N11+N19+N27+N35-N43</f>
        <v>0</v>
      </c>
    </row>
    <row r="43" spans="1:23" s="33" customFormat="1" ht="12.75">
      <c r="A43" s="48" t="s">
        <v>15</v>
      </c>
      <c r="B43" s="52">
        <f aca="true" t="shared" si="7" ref="B43:M43">SUM(B40:B42)</f>
        <v>0</v>
      </c>
      <c r="C43" s="53">
        <f t="shared" si="7"/>
        <v>110</v>
      </c>
      <c r="D43" s="167">
        <f t="shared" si="7"/>
        <v>-1</v>
      </c>
      <c r="E43" s="52">
        <f t="shared" si="7"/>
        <v>-542</v>
      </c>
      <c r="F43" s="167">
        <f t="shared" si="7"/>
        <v>3</v>
      </c>
      <c r="G43" s="53">
        <f t="shared" si="7"/>
        <v>6</v>
      </c>
      <c r="H43" s="52">
        <f t="shared" si="7"/>
        <v>-954</v>
      </c>
      <c r="I43" s="167">
        <f t="shared" si="7"/>
        <v>0</v>
      </c>
      <c r="J43" s="52">
        <f t="shared" si="7"/>
        <v>-118</v>
      </c>
      <c r="K43" s="167">
        <f t="shared" si="7"/>
        <v>1</v>
      </c>
      <c r="L43" s="52">
        <f t="shared" si="7"/>
        <v>50</v>
      </c>
      <c r="M43" s="167">
        <f t="shared" si="7"/>
        <v>0</v>
      </c>
      <c r="N43" s="54">
        <f>SUM(B43,C43,E43,G43,H43,J43,L43)</f>
        <v>-1448</v>
      </c>
      <c r="P43" s="188">
        <f>SUM(P40:P42)</f>
        <v>-929</v>
      </c>
      <c r="Q43" s="188">
        <f>SUM(Q40:Q42)</f>
        <v>-519</v>
      </c>
      <c r="S43" s="93" t="s">
        <v>172</v>
      </c>
      <c r="T43" s="94">
        <f>D11+F11+I11+K11+M11+D19+F19+I19+K19+M19+D27+F27+I27+K27+M27+D35+F35+I35+K35+M35-D43-F43-I43-K43-M43</f>
        <v>0</v>
      </c>
      <c r="U43" s="92"/>
      <c r="V43" s="95"/>
      <c r="W43" s="95"/>
    </row>
    <row r="44" spans="1:23" s="33" customFormat="1" ht="12.75">
      <c r="A44" s="58"/>
      <c r="B44" s="59"/>
      <c r="C44" s="59"/>
      <c r="D44" s="59"/>
      <c r="E44" s="59"/>
      <c r="F44" s="59"/>
      <c r="G44" s="59"/>
      <c r="H44" s="59"/>
      <c r="I44" s="59"/>
      <c r="J44" s="59"/>
      <c r="K44" s="59"/>
      <c r="L44" s="59"/>
      <c r="M44" s="59"/>
      <c r="N44" s="60"/>
      <c r="S44" s="95"/>
      <c r="T44" s="95"/>
      <c r="U44" s="92"/>
      <c r="V44" s="95"/>
      <c r="W44" s="95"/>
    </row>
    <row r="45" spans="1:23" ht="12.75" hidden="1" outlineLevel="1">
      <c r="A45" s="69" t="s">
        <v>161</v>
      </c>
      <c r="B45" s="57" t="s">
        <v>209</v>
      </c>
      <c r="C45" s="57" t="s">
        <v>211</v>
      </c>
      <c r="D45" s="57" t="s">
        <v>214</v>
      </c>
      <c r="E45" s="57" t="s">
        <v>215</v>
      </c>
      <c r="F45" s="57" t="s">
        <v>15</v>
      </c>
      <c r="G45" s="118"/>
      <c r="M45" s="32"/>
      <c r="O45" s="43"/>
      <c r="R45" s="37"/>
      <c r="T45" s="91"/>
      <c r="U45" s="37"/>
      <c r="W45" s="32"/>
    </row>
    <row r="46" spans="1:23" ht="25.5" hidden="1" outlineLevel="1">
      <c r="A46" s="67" t="s">
        <v>176</v>
      </c>
      <c r="B46" s="70" t="e">
        <f>'Reg&amp;Maj proj'!F45+'Hsg &amp; Prop'!F38+'City Dev'!F54+'HR &amp; Fac'!F55+'L&amp;G'!F40+'Cust Serv'!F46+Finance!F26+'Bus Imp &amp; Tech'!F43+'Direct Services'!F72+'Leisure, Parks &amp; Comm'!F55+'Env Dev'!F54+#REF!+PCC!F42</f>
        <v>#REF!</v>
      </c>
      <c r="C46" s="50" t="e">
        <f>'Reg&amp;Maj proj'!G45+'Hsg &amp; Prop'!G38+'City Dev'!G54+'HR &amp; Fac'!G55+'L&amp;G'!G40+'Cust Serv'!G46+Finance!G26+'Bus Imp &amp; Tech'!G43+'Direct Services'!G72+'Leisure, Parks &amp; Comm'!G55+'Env Dev'!G54+#REF!+PCC!G42</f>
        <v>#REF!</v>
      </c>
      <c r="D46" s="70" t="e">
        <f>'Reg&amp;Maj proj'!H45+'Hsg &amp; Prop'!H38+'City Dev'!H54+'HR &amp; Fac'!H55+'L&amp;G'!H40+'Cust Serv'!H46+Finance!H26+'Bus Imp &amp; Tech'!H43+'Direct Services'!H72+'Leisure, Parks &amp; Comm'!H55+'Env Dev'!H54+#REF!+PCC!H42</f>
        <v>#REF!</v>
      </c>
      <c r="E46" s="70" t="e">
        <f>'Reg&amp;Maj proj'!I45+'Hsg &amp; Prop'!I38+'City Dev'!I54+'HR &amp; Fac'!I55+'L&amp;G'!I40+'Cust Serv'!I46+Finance!I26+'Bus Imp &amp; Tech'!I43+'Direct Services'!I72+'Leisure, Parks &amp; Comm'!I55+'Env Dev'!I54+#REF!+PCC!I42</f>
        <v>#REF!</v>
      </c>
      <c r="F46" s="87" t="e">
        <f>SUM(B46:E46)</f>
        <v>#REF!</v>
      </c>
      <c r="G46" s="50"/>
      <c r="M46" s="32"/>
      <c r="O46" s="43"/>
      <c r="P46" s="68" t="s">
        <v>266</v>
      </c>
      <c r="Q46" s="186" t="s">
        <v>267</v>
      </c>
      <c r="R46" s="37"/>
      <c r="T46" s="91"/>
      <c r="U46" s="37"/>
      <c r="W46" s="32"/>
    </row>
    <row r="47" spans="1:23" ht="12.75" hidden="1" outlineLevel="1">
      <c r="A47" s="67" t="s">
        <v>212</v>
      </c>
      <c r="B47" s="49" t="e">
        <f>'Reg&amp;Maj proj'!F46+'Hsg &amp; Prop'!F39+'City Dev'!F55+'HR &amp; Fac'!F56+'L&amp;G'!F41+'Cust Serv'!F47+Finance!F27+'Bus Imp &amp; Tech'!F44+'Direct Services'!F73+'Leisure, Parks &amp; Comm'!F56+'Env Dev'!F55+#REF!+PCC!F43</f>
        <v>#REF!</v>
      </c>
      <c r="C47" s="50" t="e">
        <f>'Reg&amp;Maj proj'!G46+'Hsg &amp; Prop'!G39+'City Dev'!G55+'HR &amp; Fac'!G56+'L&amp;G'!G41+'Cust Serv'!G47+Finance!G27+'Bus Imp &amp; Tech'!G44+'Direct Services'!G73+'Leisure, Parks &amp; Comm'!G56+'Env Dev'!G55+#REF!+PCC!G43</f>
        <v>#REF!</v>
      </c>
      <c r="D47" s="49" t="e">
        <f>'Reg&amp;Maj proj'!H46+'Hsg &amp; Prop'!H39+'City Dev'!H55+'HR &amp; Fac'!H56+'L&amp;G'!H41+'Cust Serv'!H47+Finance!H27+'Bus Imp &amp; Tech'!H44+'Direct Services'!H73+'Leisure, Parks &amp; Comm'!H56+'Env Dev'!H55+#REF!+PCC!H43</f>
        <v>#REF!</v>
      </c>
      <c r="E47" s="49" t="e">
        <f>'Reg&amp;Maj proj'!I46+'Hsg &amp; Prop'!I39+'City Dev'!I55+'HR &amp; Fac'!I56+'L&amp;G'!I41+'Cust Serv'!I47+Finance!I27+'Bus Imp &amp; Tech'!I44+'Direct Services'!I73+'Leisure, Parks &amp; Comm'!I56+'Env Dev'!I55+#REF!+PCC!I43</f>
        <v>#REF!</v>
      </c>
      <c r="F47" s="56" t="e">
        <f>SUM(B47:E47)</f>
        <v>#REF!</v>
      </c>
      <c r="G47" s="50"/>
      <c r="M47" s="32"/>
      <c r="O47" s="43"/>
      <c r="R47" s="100" t="s">
        <v>170</v>
      </c>
      <c r="S47" s="101"/>
      <c r="T47" s="102"/>
      <c r="U47" s="37"/>
      <c r="W47" s="32"/>
    </row>
    <row r="48" spans="1:23" ht="12.75" hidden="1" outlineLevel="1">
      <c r="A48" s="67" t="s">
        <v>213</v>
      </c>
      <c r="B48" s="51" t="e">
        <f>'Reg&amp;Maj proj'!F47+'Hsg &amp; Prop'!F40+'City Dev'!F56+'HR &amp; Fac'!F57+'L&amp;G'!F42+'Cust Serv'!F48+Finance!F28+'Bus Imp &amp; Tech'!F45+'Direct Services'!F74+'Leisure, Parks &amp; Comm'!F57+'Env Dev'!F56+#REF!+PCC!F44</f>
        <v>#VALUE!</v>
      </c>
      <c r="C48" s="50" t="e">
        <f>'Reg&amp;Maj proj'!G47+'Hsg &amp; Prop'!G40+'City Dev'!G56+'HR &amp; Fac'!G57+'L&amp;G'!G42+'Cust Serv'!G48+Finance!G28+'Bus Imp &amp; Tech'!G45+'Direct Services'!G74+'Leisure, Parks &amp; Comm'!G57+'Env Dev'!G56+#REF!+PCC!G44</f>
        <v>#VALUE!</v>
      </c>
      <c r="D48" s="51" t="e">
        <f>'Reg&amp;Maj proj'!H47+'Hsg &amp; Prop'!H40+'City Dev'!H56+'HR &amp; Fac'!H57+'L&amp;G'!H42+'Cust Serv'!H48+Finance!H28+'Bus Imp &amp; Tech'!H45+'Direct Services'!H74+'Leisure, Parks &amp; Comm'!H57+'Env Dev'!H56+#REF!+PCC!H44</f>
        <v>#VALUE!</v>
      </c>
      <c r="E48" s="51" t="e">
        <f>'Reg&amp;Maj proj'!I47+'Hsg &amp; Prop'!I40+'City Dev'!I56+'HR &amp; Fac'!I57+'L&amp;G'!I42+'Cust Serv'!I48+Finance!I28+'Bus Imp &amp; Tech'!I45+'Direct Services'!I74+'Leisure, Parks &amp; Comm'!I57+'Env Dev'!I56+#REF!+PCC!I44</f>
        <v>#VALUE!</v>
      </c>
      <c r="F48" s="56" t="e">
        <f>SUM(B48:E48)</f>
        <v>#VALUE!</v>
      </c>
      <c r="G48" s="50"/>
      <c r="M48" s="32"/>
      <c r="O48" s="43"/>
      <c r="P48" s="184" t="e">
        <f aca="true" t="shared" si="8" ref="P48:Q52">P8+P18+P28+P38</f>
        <v>#VALUE!</v>
      </c>
      <c r="Q48" s="184" t="e">
        <f t="shared" si="8"/>
        <v>#VALUE!</v>
      </c>
      <c r="R48" s="103" t="s">
        <v>171</v>
      </c>
      <c r="S48" s="104" t="e">
        <f>E11+E19+E27+E35-F49</f>
        <v>#REF!</v>
      </c>
      <c r="T48" s="102"/>
      <c r="U48" s="37"/>
      <c r="W48" s="32"/>
    </row>
    <row r="49" spans="1:22" s="33" customFormat="1" ht="12.75" hidden="1" outlineLevel="1">
      <c r="A49" s="71" t="s">
        <v>15</v>
      </c>
      <c r="B49" s="52" t="e">
        <f>SUM(B46:B48)</f>
        <v>#REF!</v>
      </c>
      <c r="C49" s="52" t="e">
        <f>SUM(C46:C48)</f>
        <v>#REF!</v>
      </c>
      <c r="D49" s="52" t="e">
        <f>SUM(D46:D48)</f>
        <v>#REF!</v>
      </c>
      <c r="E49" s="52" t="e">
        <f>SUM(E46:E48)</f>
        <v>#REF!</v>
      </c>
      <c r="F49" s="52" t="e">
        <f>SUM(B49:E49)</f>
        <v>#REF!</v>
      </c>
      <c r="G49" s="59"/>
      <c r="H49" s="68"/>
      <c r="I49" s="68"/>
      <c r="J49" s="68"/>
      <c r="K49" s="68"/>
      <c r="L49" s="68"/>
      <c r="O49" s="68"/>
      <c r="P49" s="184">
        <f t="shared" si="8"/>
        <v>-92</v>
      </c>
      <c r="Q49" s="184">
        <f t="shared" si="8"/>
        <v>-823</v>
      </c>
      <c r="R49" s="102"/>
      <c r="S49" s="102"/>
      <c r="T49" s="102"/>
      <c r="U49" s="95"/>
      <c r="V49" s="95"/>
    </row>
    <row r="50" spans="1:23" ht="12.75" hidden="1" outlineLevel="1">
      <c r="A50" s="33" t="s">
        <v>131</v>
      </c>
      <c r="B50" s="85"/>
      <c r="C50" s="85"/>
      <c r="D50" s="85"/>
      <c r="E50" s="85"/>
      <c r="F50" s="85"/>
      <c r="G50" s="85"/>
      <c r="M50" s="32"/>
      <c r="O50" s="43"/>
      <c r="P50" s="184" t="e">
        <f t="shared" si="8"/>
        <v>#VALUE!</v>
      </c>
      <c r="Q50" s="184" t="e">
        <f t="shared" si="8"/>
        <v>#VALUE!</v>
      </c>
      <c r="R50" s="37"/>
      <c r="T50" s="91"/>
      <c r="U50" s="37"/>
      <c r="W50" s="32"/>
    </row>
    <row r="51" spans="1:23" ht="12.75" hidden="1" outlineLevel="1">
      <c r="A51" s="66" t="s">
        <v>152</v>
      </c>
      <c r="B51" s="75" t="e">
        <f>-B46*0.8</f>
        <v>#REF!</v>
      </c>
      <c r="C51" s="73" t="e">
        <f>-C46*0.8</f>
        <v>#REF!</v>
      </c>
      <c r="D51" s="75" t="e">
        <f>-D46*0.8</f>
        <v>#REF!</v>
      </c>
      <c r="E51" s="75" t="e">
        <f>-E46*0.8</f>
        <v>#REF!</v>
      </c>
      <c r="F51" s="75" t="e">
        <f>SUM(B51:E51)</f>
        <v>#REF!</v>
      </c>
      <c r="G51" s="74"/>
      <c r="M51" s="32"/>
      <c r="O51" s="43"/>
      <c r="P51" s="184">
        <f t="shared" si="8"/>
        <v>-860</v>
      </c>
      <c r="Q51" s="184">
        <f t="shared" si="8"/>
        <v>-245</v>
      </c>
      <c r="R51" s="37"/>
      <c r="T51" s="91"/>
      <c r="U51" s="37"/>
      <c r="W51" s="32"/>
    </row>
    <row r="52" spans="1:23" ht="12.75" hidden="1" outlineLevel="1">
      <c r="A52" s="67" t="s">
        <v>166</v>
      </c>
      <c r="B52" s="76" t="e">
        <f>-B47*0.4</f>
        <v>#REF!</v>
      </c>
      <c r="C52" s="74" t="e">
        <f>-C47*0.4</f>
        <v>#REF!</v>
      </c>
      <c r="D52" s="76" t="e">
        <f>-D47*0.4</f>
        <v>#REF!</v>
      </c>
      <c r="E52" s="76" t="e">
        <f>-E47*0.4</f>
        <v>#REF!</v>
      </c>
      <c r="F52" s="76" t="e">
        <f>SUM(B52:E52)</f>
        <v>#REF!</v>
      </c>
      <c r="G52" s="74"/>
      <c r="M52" s="32"/>
      <c r="O52" s="43"/>
      <c r="P52" s="194" t="e">
        <f t="shared" si="8"/>
        <v>#VALUE!</v>
      </c>
      <c r="Q52" s="194" t="e">
        <f t="shared" si="8"/>
        <v>#VALUE!</v>
      </c>
      <c r="R52" s="37"/>
      <c r="T52" s="91"/>
      <c r="U52" s="37"/>
      <c r="W52" s="32"/>
    </row>
    <row r="53" spans="1:23" ht="12.75" hidden="1" outlineLevel="1">
      <c r="A53" s="67" t="s">
        <v>167</v>
      </c>
      <c r="B53" s="76">
        <v>0</v>
      </c>
      <c r="C53" s="74">
        <v>0</v>
      </c>
      <c r="D53" s="76">
        <v>0</v>
      </c>
      <c r="E53" s="76">
        <v>0</v>
      </c>
      <c r="F53" s="76">
        <f>SUM(B53:E53)</f>
        <v>0</v>
      </c>
      <c r="G53" s="74"/>
      <c r="M53" s="32"/>
      <c r="O53" s="43"/>
      <c r="P53" s="185" t="e">
        <f>SUM(P48:P52)</f>
        <v>#VALUE!</v>
      </c>
      <c r="Q53" s="185" t="e">
        <f>SUM(Q48:Q52)</f>
        <v>#VALUE!</v>
      </c>
      <c r="R53" s="37"/>
      <c r="T53" s="91"/>
      <c r="U53" s="37"/>
      <c r="W53" s="32"/>
    </row>
    <row r="54" spans="1:23" ht="12.75" hidden="1" outlineLevel="1">
      <c r="A54" s="71" t="s">
        <v>15</v>
      </c>
      <c r="B54" s="77" t="e">
        <f>SUM(B51:B53)</f>
        <v>#REF!</v>
      </c>
      <c r="C54" s="78" t="e">
        <f>SUM(C51:C53)</f>
        <v>#REF!</v>
      </c>
      <c r="D54" s="77" t="e">
        <f>SUM(D51:D53)</f>
        <v>#REF!</v>
      </c>
      <c r="E54" s="77" t="e">
        <f>SUM(E51:E53)</f>
        <v>#REF!</v>
      </c>
      <c r="F54" s="77" t="e">
        <f>SUM(F51:F53)</f>
        <v>#REF!</v>
      </c>
      <c r="G54" s="117"/>
      <c r="M54" s="32"/>
      <c r="O54" s="43"/>
      <c r="P54" s="43"/>
      <c r="Q54" s="43"/>
      <c r="R54" s="37"/>
      <c r="T54" s="91"/>
      <c r="U54" s="37"/>
      <c r="W54" s="32"/>
    </row>
    <row r="55" spans="2:23" ht="12.75" hidden="1" outlineLevel="1">
      <c r="B55" s="72"/>
      <c r="C55" s="72"/>
      <c r="D55" s="72"/>
      <c r="E55" s="72"/>
      <c r="F55" s="72"/>
      <c r="G55" s="72"/>
      <c r="M55" s="32"/>
      <c r="O55" s="43"/>
      <c r="P55" s="43"/>
      <c r="Q55" s="43"/>
      <c r="R55" s="37"/>
      <c r="T55" s="91"/>
      <c r="U55" s="37"/>
      <c r="W55" s="32"/>
    </row>
    <row r="56" spans="1:23" ht="12.75" hidden="1" outlineLevel="1">
      <c r="A56" s="69" t="s">
        <v>162</v>
      </c>
      <c r="B56" s="57" t="s">
        <v>209</v>
      </c>
      <c r="C56" s="57" t="s">
        <v>211</v>
      </c>
      <c r="D56" s="57" t="s">
        <v>214</v>
      </c>
      <c r="E56" s="57" t="s">
        <v>215</v>
      </c>
      <c r="F56" s="116" t="s">
        <v>15</v>
      </c>
      <c r="G56" s="118"/>
      <c r="M56" s="32"/>
      <c r="O56" s="43"/>
      <c r="P56" s="43"/>
      <c r="Q56" s="43"/>
      <c r="R56" s="37"/>
      <c r="T56" s="91"/>
      <c r="U56" s="37"/>
      <c r="W56" s="32"/>
    </row>
    <row r="57" spans="1:23" ht="12.75" hidden="1" outlineLevel="1">
      <c r="A57" s="67" t="s">
        <v>176</v>
      </c>
      <c r="B57" s="70" t="e">
        <f>'Reg&amp;Maj proj'!F51+'Hsg &amp; Prop'!F44+'City Dev'!F60+'HR &amp; Fac'!F61+'L&amp;G'!F46+'Cust Serv'!F52+Finance!F32+'Bus Imp &amp; Tech'!F49+'Direct Services'!F78+'Leisure, Parks &amp; Comm'!F61+'Env Dev'!F60+#REF!+PCC!F48</f>
        <v>#REF!</v>
      </c>
      <c r="C57" s="50" t="e">
        <f>'Reg&amp;Maj proj'!G51+'Hsg &amp; Prop'!G44+'City Dev'!G60+'HR &amp; Fac'!G61+'L&amp;G'!G46+'Cust Serv'!G52+Finance!G32+'Bus Imp &amp; Tech'!G49+'Direct Services'!G78+'Leisure, Parks &amp; Comm'!G61+'Env Dev'!G60+#REF!+PCC!G48</f>
        <v>#REF!</v>
      </c>
      <c r="D57" s="70" t="e">
        <f>'Reg&amp;Maj proj'!H51+'Hsg &amp; Prop'!H44+'City Dev'!H60+'HR &amp; Fac'!H61+'L&amp;G'!H46+'Cust Serv'!H52+Finance!H32+'Bus Imp &amp; Tech'!H49+'Direct Services'!H78+'Leisure, Parks &amp; Comm'!H61+'Env Dev'!H60+#REF!+PCC!H48</f>
        <v>#REF!</v>
      </c>
      <c r="E57" s="49" t="e">
        <f>'Reg&amp;Maj proj'!I51+'Hsg &amp; Prop'!I44+'City Dev'!I60+'HR &amp; Fac'!I61+'L&amp;G'!I46+'Cust Serv'!I52+Finance!I32+'Bus Imp &amp; Tech'!I49+'Direct Services'!I78+'Leisure, Parks &amp; Comm'!I61+'Env Dev'!I60+#REF!+PCC!I48</f>
        <v>#REF!</v>
      </c>
      <c r="F57" s="87" t="e">
        <f>SUM(B57:E57)</f>
        <v>#REF!</v>
      </c>
      <c r="G57" s="50"/>
      <c r="M57" s="32"/>
      <c r="O57" s="43"/>
      <c r="P57" s="43"/>
      <c r="Q57" s="43"/>
      <c r="R57" s="37"/>
      <c r="T57" s="91"/>
      <c r="U57" s="37"/>
      <c r="W57" s="32"/>
    </row>
    <row r="58" spans="1:23" ht="12.75" hidden="1" outlineLevel="1">
      <c r="A58" s="67" t="s">
        <v>212</v>
      </c>
      <c r="B58" s="49" t="e">
        <f>'Reg&amp;Maj proj'!F52+'Hsg &amp; Prop'!F45+'City Dev'!F61+'HR &amp; Fac'!F62+'L&amp;G'!F47+'Cust Serv'!F53+Finance!F33+'Bus Imp &amp; Tech'!F50+'Direct Services'!F79+'Leisure, Parks &amp; Comm'!F62+'Env Dev'!F61+#REF!+PCC!F49</f>
        <v>#REF!</v>
      </c>
      <c r="C58" s="50" t="e">
        <f>'Reg&amp;Maj proj'!G52+'Hsg &amp; Prop'!G45+'City Dev'!G61+'HR &amp; Fac'!G62+'L&amp;G'!G47+'Cust Serv'!G53+Finance!G33+'Bus Imp &amp; Tech'!G50+'Direct Services'!G79+'Leisure, Parks &amp; Comm'!G62+'Env Dev'!G61+#REF!+PCC!G49</f>
        <v>#REF!</v>
      </c>
      <c r="D58" s="49" t="e">
        <f>'Reg&amp;Maj proj'!H52+'Hsg &amp; Prop'!H45+'City Dev'!H61+'HR &amp; Fac'!H62+'L&amp;G'!H47+'Cust Serv'!H53+Finance!H33+'Bus Imp &amp; Tech'!H50+'Direct Services'!H79+'Leisure, Parks &amp; Comm'!H62+'Env Dev'!H61+#REF!+PCC!H49</f>
        <v>#REF!</v>
      </c>
      <c r="E58" s="49" t="e">
        <f>'Reg&amp;Maj proj'!I52+'Hsg &amp; Prop'!I45+'City Dev'!I61+'HR &amp; Fac'!I62+'L&amp;G'!I47+'Cust Serv'!I53+Finance!I33+'Bus Imp &amp; Tech'!I50+'Direct Services'!I79+'Leisure, Parks &amp; Comm'!I62+'Env Dev'!I61+#REF!+PCC!I49</f>
        <v>#REF!</v>
      </c>
      <c r="F58" s="56" t="e">
        <f>SUM(B58:E58)</f>
        <v>#REF!</v>
      </c>
      <c r="G58" s="50"/>
      <c r="M58" s="32"/>
      <c r="O58" s="43"/>
      <c r="P58" s="68"/>
      <c r="Q58" s="68"/>
      <c r="R58" s="100" t="s">
        <v>170</v>
      </c>
      <c r="S58" s="101"/>
      <c r="T58" s="102"/>
      <c r="U58" s="37"/>
      <c r="W58" s="32"/>
    </row>
    <row r="59" spans="1:23" ht="12.75" hidden="1" outlineLevel="1">
      <c r="A59" s="67" t="s">
        <v>213</v>
      </c>
      <c r="B59" s="51" t="e">
        <f>'Reg&amp;Maj proj'!F53+'Hsg &amp; Prop'!F46+'City Dev'!F62+'HR &amp; Fac'!F63+'L&amp;G'!F48+'Cust Serv'!F54+Finance!F34+'Bus Imp &amp; Tech'!F51+'Direct Services'!F80+'Leisure, Parks &amp; Comm'!F63+'Env Dev'!F62+#REF!+PCC!F50</f>
        <v>#VALUE!</v>
      </c>
      <c r="C59" s="50" t="e">
        <f>'Reg&amp;Maj proj'!G53+'Hsg &amp; Prop'!G46+'City Dev'!G62+'HR &amp; Fac'!G63+'L&amp;G'!G48+'Cust Serv'!G54+Finance!G34+'Bus Imp &amp; Tech'!G51+'Direct Services'!G80+'Leisure, Parks &amp; Comm'!G63+'Env Dev'!G62+#REF!+PCC!G50</f>
        <v>#VALUE!</v>
      </c>
      <c r="D59" s="51" t="e">
        <f>'Reg&amp;Maj proj'!H53+'Hsg &amp; Prop'!H46+'City Dev'!H62+'HR &amp; Fac'!H63+'L&amp;G'!H48+'Cust Serv'!H54+Finance!H34+'Bus Imp &amp; Tech'!H51+'Direct Services'!H80+'Leisure, Parks &amp; Comm'!H63+'Env Dev'!H62+#REF!+PCC!H50</f>
        <v>#VALUE!</v>
      </c>
      <c r="E59" s="49" t="e">
        <f>'Reg&amp;Maj proj'!I53+'Hsg &amp; Prop'!I46+'City Dev'!I62+'HR &amp; Fac'!I63+'L&amp;G'!I48+'Cust Serv'!I54+Finance!I34+'Bus Imp &amp; Tech'!I51+'Direct Services'!I80+'Leisure, Parks &amp; Comm'!I63+'Env Dev'!I62+#REF!+PCC!I50</f>
        <v>#VALUE!</v>
      </c>
      <c r="F59" s="56" t="e">
        <f>SUM(B59:E59)</f>
        <v>#VALUE!</v>
      </c>
      <c r="G59" s="50"/>
      <c r="M59" s="32"/>
      <c r="O59" s="43"/>
      <c r="P59" s="43"/>
      <c r="Q59" s="43"/>
      <c r="R59" s="103" t="s">
        <v>171</v>
      </c>
      <c r="S59" s="104" t="e">
        <f>H11+H19+H27+H35-F60</f>
        <v>#REF!</v>
      </c>
      <c r="T59" s="102"/>
      <c r="U59" s="37">
        <f>'Reg&amp;Maj proj'!F9+'Reg&amp;Maj proj'!G9+'Reg&amp;Maj proj'!H9+'Reg&amp;Maj proj'!I9</f>
        <v>-461</v>
      </c>
      <c r="W59" s="32"/>
    </row>
    <row r="60" spans="1:22" s="33" customFormat="1" ht="12.75" hidden="1" outlineLevel="1">
      <c r="A60" s="71" t="s">
        <v>15</v>
      </c>
      <c r="B60" s="52" t="e">
        <f>SUM(B57:B59)</f>
        <v>#REF!</v>
      </c>
      <c r="C60" s="52" t="e">
        <f>SUM(C57:C59)</f>
        <v>#REF!</v>
      </c>
      <c r="D60" s="52" t="e">
        <f>SUM(D57:D59)</f>
        <v>#REF!</v>
      </c>
      <c r="E60" s="52" t="e">
        <f>SUM(E57:E59)</f>
        <v>#REF!</v>
      </c>
      <c r="F60" s="65" t="e">
        <f>SUM(B60:E60)</f>
        <v>#REF!</v>
      </c>
      <c r="G60" s="59"/>
      <c r="H60" s="68"/>
      <c r="I60" s="68"/>
      <c r="J60" s="68"/>
      <c r="K60" s="68"/>
      <c r="L60" s="68"/>
      <c r="O60" s="68"/>
      <c r="P60" s="43"/>
      <c r="Q60" s="43"/>
      <c r="R60" s="102"/>
      <c r="S60" s="102"/>
      <c r="T60" s="102"/>
      <c r="U60" s="95"/>
      <c r="V60" s="95"/>
    </row>
    <row r="61" spans="1:23" ht="12.75" hidden="1" outlineLevel="1">
      <c r="A61" s="33" t="s">
        <v>131</v>
      </c>
      <c r="B61" s="85"/>
      <c r="C61" s="85"/>
      <c r="D61" s="85"/>
      <c r="E61" s="85"/>
      <c r="F61" s="85"/>
      <c r="G61" s="85"/>
      <c r="M61" s="32"/>
      <c r="O61" s="43"/>
      <c r="P61" s="43"/>
      <c r="Q61" s="43"/>
      <c r="R61" s="37"/>
      <c r="T61" s="91"/>
      <c r="U61" s="37"/>
      <c r="W61" s="32"/>
    </row>
    <row r="62" spans="1:23" ht="12.75" hidden="1" outlineLevel="1">
      <c r="A62" s="66" t="s">
        <v>152</v>
      </c>
      <c r="B62" s="75" t="e">
        <f>-B57*0.8</f>
        <v>#REF!</v>
      </c>
      <c r="C62" s="73" t="e">
        <f>-C57*0.8</f>
        <v>#REF!</v>
      </c>
      <c r="D62" s="75" t="e">
        <f>-D57*0.8</f>
        <v>#REF!</v>
      </c>
      <c r="E62" s="75" t="e">
        <f>-E57*0.8</f>
        <v>#REF!</v>
      </c>
      <c r="F62" s="75" t="e">
        <f>SUM(B62:E62)</f>
        <v>#REF!</v>
      </c>
      <c r="G62" s="74"/>
      <c r="M62" s="32"/>
      <c r="O62" s="43"/>
      <c r="P62" s="43"/>
      <c r="Q62" s="43"/>
      <c r="R62" s="37"/>
      <c r="T62" s="91"/>
      <c r="U62" s="37"/>
      <c r="W62" s="32"/>
    </row>
    <row r="63" spans="1:23" ht="12.75" hidden="1" outlineLevel="1">
      <c r="A63" s="67" t="s">
        <v>166</v>
      </c>
      <c r="B63" s="76" t="e">
        <f>-B58*0.4</f>
        <v>#REF!</v>
      </c>
      <c r="C63" s="74" t="e">
        <f>-C58*0.4</f>
        <v>#REF!</v>
      </c>
      <c r="D63" s="76" t="e">
        <f>-D58*0.4</f>
        <v>#REF!</v>
      </c>
      <c r="E63" s="76" t="e">
        <f>-E58*0.4</f>
        <v>#REF!</v>
      </c>
      <c r="F63" s="76" t="e">
        <f>SUM(B63:E63)</f>
        <v>#REF!</v>
      </c>
      <c r="G63" s="74"/>
      <c r="M63" s="32"/>
      <c r="O63" s="43"/>
      <c r="P63" s="43"/>
      <c r="Q63" s="43"/>
      <c r="R63" s="37"/>
      <c r="T63" s="91"/>
      <c r="U63" s="37"/>
      <c r="W63" s="32"/>
    </row>
    <row r="64" spans="1:23" ht="12.75" hidden="1" outlineLevel="1">
      <c r="A64" s="67" t="s">
        <v>167</v>
      </c>
      <c r="B64" s="76">
        <v>0</v>
      </c>
      <c r="C64" s="74">
        <v>0</v>
      </c>
      <c r="D64" s="76">
        <v>0</v>
      </c>
      <c r="E64" s="76">
        <v>0</v>
      </c>
      <c r="F64" s="76">
        <f>SUM(B64:E64)</f>
        <v>0</v>
      </c>
      <c r="G64" s="74"/>
      <c r="M64" s="32"/>
      <c r="O64" s="43"/>
      <c r="P64" s="43"/>
      <c r="Q64" s="43"/>
      <c r="R64" s="37"/>
      <c r="T64" s="91"/>
      <c r="U64" s="37"/>
      <c r="W64" s="32"/>
    </row>
    <row r="65" spans="1:23" ht="12.75" hidden="1" outlineLevel="1">
      <c r="A65" s="71" t="s">
        <v>15</v>
      </c>
      <c r="B65" s="77" t="e">
        <f>SUM(B62:B64)</f>
        <v>#REF!</v>
      </c>
      <c r="C65" s="78" t="e">
        <f>SUM(C62:C64)</f>
        <v>#REF!</v>
      </c>
      <c r="D65" s="77" t="e">
        <f>SUM(D62:D64)</f>
        <v>#REF!</v>
      </c>
      <c r="E65" s="77" t="e">
        <f>SUM(E62:E64)</f>
        <v>#REF!</v>
      </c>
      <c r="F65" s="77" t="e">
        <f>SUM(F62:F64)</f>
        <v>#REF!</v>
      </c>
      <c r="G65" s="117"/>
      <c r="M65" s="32"/>
      <c r="O65" s="43"/>
      <c r="P65" s="43"/>
      <c r="Q65" s="43"/>
      <c r="R65" s="37"/>
      <c r="T65" s="91"/>
      <c r="U65" s="37"/>
      <c r="W65" s="32"/>
    </row>
    <row r="66" spans="13:23" ht="12.75" hidden="1" outlineLevel="1">
      <c r="M66" s="32"/>
      <c r="O66" s="43"/>
      <c r="P66" s="43"/>
      <c r="Q66" s="43"/>
      <c r="R66" s="37"/>
      <c r="T66" s="91"/>
      <c r="U66" s="37"/>
      <c r="W66" s="32"/>
    </row>
    <row r="67" spans="1:23" ht="12.75" hidden="1" outlineLevel="1">
      <c r="A67" s="69" t="s">
        <v>163</v>
      </c>
      <c r="B67" s="57" t="s">
        <v>209</v>
      </c>
      <c r="C67" s="57" t="s">
        <v>211</v>
      </c>
      <c r="D67" s="57" t="s">
        <v>214</v>
      </c>
      <c r="E67" s="57" t="s">
        <v>215</v>
      </c>
      <c r="F67" s="57" t="s">
        <v>15</v>
      </c>
      <c r="G67" s="118"/>
      <c r="M67" s="32"/>
      <c r="O67" s="43"/>
      <c r="P67" s="43"/>
      <c r="Q67" s="43"/>
      <c r="R67" s="37"/>
      <c r="T67" s="91"/>
      <c r="U67" s="37"/>
      <c r="W67" s="32"/>
    </row>
    <row r="68" spans="1:23" ht="12.75" hidden="1" outlineLevel="1">
      <c r="A68" s="67" t="s">
        <v>176</v>
      </c>
      <c r="B68" s="70" t="e">
        <f>'Reg&amp;Maj proj'!F57+'Hsg &amp; Prop'!F50+'City Dev'!F66+'HR &amp; Fac'!F67+'L&amp;G'!F52+'Cust Serv'!F58+Finance!F38+'Bus Imp &amp; Tech'!F55+'Direct Services'!F84+'Leisure, Parks &amp; Comm'!F67+'Env Dev'!F66+#REF!+PCC!F54</f>
        <v>#REF!</v>
      </c>
      <c r="C68" s="70" t="e">
        <f>'Reg&amp;Maj proj'!G57+'Hsg &amp; Prop'!G50+'City Dev'!G66+'HR &amp; Fac'!G67+'L&amp;G'!G52+'Cust Serv'!G58+Finance!G38+'Bus Imp &amp; Tech'!G55+'Direct Services'!G84+'Leisure, Parks &amp; Comm'!G67+'Env Dev'!G66+#REF!+PCC!G54</f>
        <v>#REF!</v>
      </c>
      <c r="D68" s="70" t="e">
        <f>'Reg&amp;Maj proj'!H57+'Hsg &amp; Prop'!H50+'City Dev'!H66+'HR &amp; Fac'!H67+'L&amp;G'!H52+'Cust Serv'!H58+Finance!H38+'Bus Imp &amp; Tech'!H55+'Direct Services'!H84+'Leisure, Parks &amp; Comm'!H67+'Env Dev'!H66+#REF!+PCC!H54</f>
        <v>#REF!</v>
      </c>
      <c r="E68" s="70" t="e">
        <f>'Reg&amp;Maj proj'!I57+'Hsg &amp; Prop'!I50+'City Dev'!I66+'HR &amp; Fac'!I67+'L&amp;G'!I52+'Cust Serv'!I58+Finance!I38+'Bus Imp &amp; Tech'!I55+'Direct Services'!I84+'Leisure, Parks &amp; Comm'!I67+'Env Dev'!I66+#REF!+PCC!I54</f>
        <v>#REF!</v>
      </c>
      <c r="F68" s="87" t="e">
        <f>SUM(B68:E68)</f>
        <v>#REF!</v>
      </c>
      <c r="G68" s="50"/>
      <c r="M68" s="32"/>
      <c r="O68" s="43"/>
      <c r="P68" s="43"/>
      <c r="Q68" s="43"/>
      <c r="R68" s="37"/>
      <c r="T68" s="91"/>
      <c r="U68" s="37"/>
      <c r="W68" s="32"/>
    </row>
    <row r="69" spans="1:23" ht="12.75" hidden="1" outlineLevel="1">
      <c r="A69" s="67" t="s">
        <v>212</v>
      </c>
      <c r="B69" s="49" t="e">
        <f>'Reg&amp;Maj proj'!F58+'Hsg &amp; Prop'!F51+'City Dev'!F67+'HR &amp; Fac'!F68+'L&amp;G'!F53+'Cust Serv'!F59+Finance!F39+'Bus Imp &amp; Tech'!F56+'Direct Services'!F85+'Leisure, Parks &amp; Comm'!F68+'Env Dev'!F67+#REF!+PCC!F55</f>
        <v>#REF!</v>
      </c>
      <c r="C69" s="49" t="e">
        <f>'Reg&amp;Maj proj'!G58+'Hsg &amp; Prop'!G51+'City Dev'!G67+'HR &amp; Fac'!G68+'L&amp;G'!G53+'Cust Serv'!G59+Finance!G39+'Bus Imp &amp; Tech'!G56+'Direct Services'!G85+'Leisure, Parks &amp; Comm'!G68+'Env Dev'!G67+#REF!+PCC!G55</f>
        <v>#REF!</v>
      </c>
      <c r="D69" s="49" t="e">
        <f>'Reg&amp;Maj proj'!H58+'Hsg &amp; Prop'!H51+'City Dev'!H67+'HR &amp; Fac'!H68+'L&amp;G'!H53+'Cust Serv'!H59+Finance!H39+'Bus Imp &amp; Tech'!H56+'Direct Services'!H85+'Leisure, Parks &amp; Comm'!H68+'Env Dev'!H67+#REF!+PCC!H55</f>
        <v>#REF!</v>
      </c>
      <c r="E69" s="49" t="e">
        <f>'Reg&amp;Maj proj'!I58+'Hsg &amp; Prop'!I51+'City Dev'!I67+'HR &amp; Fac'!I68+'L&amp;G'!I53+'Cust Serv'!I59+Finance!I39+'Bus Imp &amp; Tech'!I56+'Direct Services'!I85+'Leisure, Parks &amp; Comm'!I68+'Env Dev'!I67+#REF!+PCC!I55</f>
        <v>#REF!</v>
      </c>
      <c r="F69" s="56" t="e">
        <f>SUM(B69:E69)</f>
        <v>#REF!</v>
      </c>
      <c r="G69" s="50"/>
      <c r="M69" s="32"/>
      <c r="O69" s="43"/>
      <c r="P69" s="68"/>
      <c r="Q69" s="68"/>
      <c r="R69" s="100" t="s">
        <v>170</v>
      </c>
      <c r="S69" s="101"/>
      <c r="T69" s="102"/>
      <c r="U69" s="37"/>
      <c r="W69" s="32"/>
    </row>
    <row r="70" spans="1:23" ht="12.75" hidden="1" outlineLevel="1">
      <c r="A70" s="67" t="s">
        <v>213</v>
      </c>
      <c r="B70" s="51" t="e">
        <f>'Reg&amp;Maj proj'!F59+'Hsg &amp; Prop'!F52+'City Dev'!F68+'HR &amp; Fac'!F69+'L&amp;G'!F54+'Cust Serv'!F60+Finance!F40+'Bus Imp &amp; Tech'!F57+'Direct Services'!F86+'Leisure, Parks &amp; Comm'!F69+'Env Dev'!F68+#REF!+PCC!F56</f>
        <v>#VALUE!</v>
      </c>
      <c r="C70" s="51" t="e">
        <f>'Reg&amp;Maj proj'!G59+'Hsg &amp; Prop'!G52+'City Dev'!G68+'HR &amp; Fac'!G69+'L&amp;G'!G54+'Cust Serv'!G60+Finance!G40+'Bus Imp &amp; Tech'!G57+'Direct Services'!G86+'Leisure, Parks &amp; Comm'!G69+'Env Dev'!G68+#REF!+PCC!G56</f>
        <v>#VALUE!</v>
      </c>
      <c r="D70" s="51" t="e">
        <f>'Reg&amp;Maj proj'!H59+'Hsg &amp; Prop'!H52+'City Dev'!H68+'HR &amp; Fac'!H69+'L&amp;G'!H54+'Cust Serv'!H60+Finance!H40+'Bus Imp &amp; Tech'!H57+'Direct Services'!H86+'Leisure, Parks &amp; Comm'!H69+'Env Dev'!H68+#REF!+PCC!H56</f>
        <v>#VALUE!</v>
      </c>
      <c r="E70" s="51" t="e">
        <f>'Reg&amp;Maj proj'!I59+'Hsg &amp; Prop'!I52+'City Dev'!I68+'HR &amp; Fac'!I69+'L&amp;G'!I54+'Cust Serv'!I60+Finance!I40+'Bus Imp &amp; Tech'!I57+'Direct Services'!I86+'Leisure, Parks &amp; Comm'!I69+'Env Dev'!I68+#REF!+PCC!I56</f>
        <v>#VALUE!</v>
      </c>
      <c r="F70" s="56" t="e">
        <f>SUM(B70:E70)</f>
        <v>#VALUE!</v>
      </c>
      <c r="G70" s="50"/>
      <c r="M70" s="32"/>
      <c r="O70" s="43"/>
      <c r="P70" s="43"/>
      <c r="Q70" s="43"/>
      <c r="R70" s="103" t="s">
        <v>171</v>
      </c>
      <c r="S70" s="104" t="e">
        <f>J11+J19+J27+J35-F71</f>
        <v>#REF!</v>
      </c>
      <c r="T70" s="102"/>
      <c r="U70" s="37"/>
      <c r="W70" s="32"/>
    </row>
    <row r="71" spans="1:22" s="33" customFormat="1" ht="12.75" hidden="1" outlineLevel="1">
      <c r="A71" s="71" t="s">
        <v>15</v>
      </c>
      <c r="B71" s="52" t="e">
        <f>SUM(B68:B70)</f>
        <v>#REF!</v>
      </c>
      <c r="C71" s="61" t="e">
        <f>SUM(C68:C70)</f>
        <v>#REF!</v>
      </c>
      <c r="D71" s="52" t="e">
        <f>SUM(D68:D70)</f>
        <v>#REF!</v>
      </c>
      <c r="E71" s="65" t="e">
        <f>SUM(E68:E70)</f>
        <v>#REF!</v>
      </c>
      <c r="F71" s="52" t="e">
        <f>SUM(B71:E71)</f>
        <v>#REF!</v>
      </c>
      <c r="G71" s="59"/>
      <c r="H71" s="68"/>
      <c r="I71" s="68"/>
      <c r="J71" s="68"/>
      <c r="K71" s="68"/>
      <c r="L71" s="68"/>
      <c r="O71" s="68"/>
      <c r="P71" s="43"/>
      <c r="Q71" s="43"/>
      <c r="R71" s="102"/>
      <c r="S71" s="102"/>
      <c r="T71" s="102"/>
      <c r="U71" s="95"/>
      <c r="V71" s="95"/>
    </row>
    <row r="72" spans="1:23" ht="12.75" hidden="1" outlineLevel="1">
      <c r="A72" s="33" t="s">
        <v>131</v>
      </c>
      <c r="B72" s="85"/>
      <c r="C72" s="85"/>
      <c r="D72" s="85"/>
      <c r="E72" s="85"/>
      <c r="F72" s="85"/>
      <c r="G72" s="85"/>
      <c r="M72" s="32"/>
      <c r="O72" s="43"/>
      <c r="P72" s="43"/>
      <c r="Q72" s="43"/>
      <c r="R72" s="37"/>
      <c r="T72" s="91"/>
      <c r="U72" s="37"/>
      <c r="W72" s="32"/>
    </row>
    <row r="73" spans="1:23" ht="12.75" hidden="1" outlineLevel="1">
      <c r="A73" s="66" t="s">
        <v>152</v>
      </c>
      <c r="B73" s="75" t="e">
        <f>-B68*0.8</f>
        <v>#REF!</v>
      </c>
      <c r="C73" s="73" t="e">
        <f>-C68*0.8</f>
        <v>#REF!</v>
      </c>
      <c r="D73" s="75" t="e">
        <f>-D68*0.8</f>
        <v>#REF!</v>
      </c>
      <c r="E73" s="75" t="e">
        <f>-E68*0.8</f>
        <v>#REF!</v>
      </c>
      <c r="F73" s="75" t="e">
        <f>SUM(B73:E73)</f>
        <v>#REF!</v>
      </c>
      <c r="G73" s="74"/>
      <c r="M73" s="32"/>
      <c r="O73" s="43"/>
      <c r="P73" s="43"/>
      <c r="Q73" s="43"/>
      <c r="R73" s="37"/>
      <c r="T73" s="91"/>
      <c r="U73" s="37"/>
      <c r="W73" s="32"/>
    </row>
    <row r="74" spans="1:23" ht="12.75" hidden="1" outlineLevel="1">
      <c r="A74" s="67" t="s">
        <v>166</v>
      </c>
      <c r="B74" s="76" t="e">
        <f>-B69*0.4</f>
        <v>#REF!</v>
      </c>
      <c r="C74" s="74" t="e">
        <f>-C69*0.4</f>
        <v>#REF!</v>
      </c>
      <c r="D74" s="76" t="e">
        <f>-D69*0.4</f>
        <v>#REF!</v>
      </c>
      <c r="E74" s="76" t="e">
        <f>-E69*0.4</f>
        <v>#REF!</v>
      </c>
      <c r="F74" s="76" t="e">
        <f>SUM(B74:E74)</f>
        <v>#REF!</v>
      </c>
      <c r="G74" s="74"/>
      <c r="M74" s="32"/>
      <c r="O74" s="43"/>
      <c r="P74" s="43"/>
      <c r="Q74" s="43"/>
      <c r="R74" s="37"/>
      <c r="T74" s="91"/>
      <c r="U74" s="37"/>
      <c r="W74" s="32"/>
    </row>
    <row r="75" spans="1:23" ht="12.75" hidden="1" outlineLevel="1">
      <c r="A75" s="67" t="s">
        <v>167</v>
      </c>
      <c r="B75" s="76">
        <v>0</v>
      </c>
      <c r="C75" s="74">
        <v>0</v>
      </c>
      <c r="D75" s="76">
        <v>0</v>
      </c>
      <c r="E75" s="76">
        <v>0</v>
      </c>
      <c r="F75" s="76">
        <f>SUM(B75:E75)</f>
        <v>0</v>
      </c>
      <c r="G75" s="74"/>
      <c r="M75" s="32"/>
      <c r="O75" s="43"/>
      <c r="P75" s="43"/>
      <c r="Q75" s="43"/>
      <c r="R75" s="37"/>
      <c r="T75" s="91"/>
      <c r="U75" s="37"/>
      <c r="W75" s="32"/>
    </row>
    <row r="76" spans="1:23" ht="12.75" hidden="1" outlineLevel="1">
      <c r="A76" s="71" t="s">
        <v>15</v>
      </c>
      <c r="B76" s="77" t="e">
        <f>SUM(B73:B75)</f>
        <v>#REF!</v>
      </c>
      <c r="C76" s="78" t="e">
        <f>SUM(C73:C75)</f>
        <v>#REF!</v>
      </c>
      <c r="D76" s="77" t="e">
        <f>SUM(D73:D75)</f>
        <v>#REF!</v>
      </c>
      <c r="E76" s="77" t="e">
        <f>SUM(E73:E75)</f>
        <v>#REF!</v>
      </c>
      <c r="F76" s="77" t="e">
        <f>SUM(F73:F75)</f>
        <v>#REF!</v>
      </c>
      <c r="G76" s="117"/>
      <c r="M76" s="32"/>
      <c r="O76" s="43"/>
      <c r="P76" s="43"/>
      <c r="Q76" s="43"/>
      <c r="R76" s="37"/>
      <c r="T76" s="91"/>
      <c r="U76" s="37"/>
      <c r="W76" s="32"/>
    </row>
    <row r="77" spans="13:23" ht="12.75" hidden="1" outlineLevel="1">
      <c r="M77" s="32"/>
      <c r="O77" s="43"/>
      <c r="P77" s="43"/>
      <c r="Q77" s="43"/>
      <c r="R77" s="37"/>
      <c r="T77" s="91"/>
      <c r="U77" s="37"/>
      <c r="W77" s="32"/>
    </row>
    <row r="78" spans="1:23" ht="12.75" hidden="1" outlineLevel="1">
      <c r="A78" s="71" t="s">
        <v>164</v>
      </c>
      <c r="B78" s="77" t="e">
        <f>B54+B65+B76</f>
        <v>#REF!</v>
      </c>
      <c r="C78" s="77" t="e">
        <f>C54+C65+C76</f>
        <v>#REF!</v>
      </c>
      <c r="D78" s="77" t="e">
        <f>D54+D65+D76</f>
        <v>#REF!</v>
      </c>
      <c r="E78" s="77" t="e">
        <f>E54+E65+E76</f>
        <v>#REF!</v>
      </c>
      <c r="F78" s="77" t="e">
        <f>SUM(B78:E78)</f>
        <v>#REF!</v>
      </c>
      <c r="G78" s="117"/>
      <c r="M78" s="32"/>
      <c r="O78" s="43"/>
      <c r="P78" s="43"/>
      <c r="Q78" s="43"/>
      <c r="R78" s="37"/>
      <c r="T78" s="91"/>
      <c r="U78" s="37"/>
      <c r="W78" s="32"/>
    </row>
    <row r="79" spans="16:17" ht="12.75" collapsed="1">
      <c r="P79" s="43"/>
      <c r="Q79" s="43"/>
    </row>
    <row r="80" spans="16:17" ht="12.75">
      <c r="P80" s="68"/>
      <c r="Q80" s="68"/>
    </row>
    <row r="81" spans="16:17" ht="12.75">
      <c r="P81" s="43"/>
      <c r="Q81" s="43"/>
    </row>
    <row r="82" spans="16:17" ht="12.75">
      <c r="P82" s="43"/>
      <c r="Q82" s="43"/>
    </row>
    <row r="83" spans="16:17" ht="12.75">
      <c r="P83" s="43"/>
      <c r="Q83" s="43"/>
    </row>
    <row r="84" spans="16:17" ht="12.75">
      <c r="P84" s="43"/>
      <c r="Q84" s="43"/>
    </row>
    <row r="85" spans="16:17" ht="12.75">
      <c r="P85" s="43"/>
      <c r="Q85" s="43"/>
    </row>
    <row r="86" spans="16:17" ht="12.75">
      <c r="P86" s="43"/>
      <c r="Q86" s="43"/>
    </row>
    <row r="87" spans="16:17" ht="12.75">
      <c r="P87" s="43"/>
      <c r="Q87" s="43"/>
    </row>
  </sheetData>
  <sheetProtection/>
  <mergeCells count="27">
    <mergeCell ref="C30:D30"/>
    <mergeCell ref="E30:F30"/>
    <mergeCell ref="H30:I30"/>
    <mergeCell ref="J30:K30"/>
    <mergeCell ref="L30:M30"/>
    <mergeCell ref="C38:D38"/>
    <mergeCell ref="E38:F38"/>
    <mergeCell ref="H38:I38"/>
    <mergeCell ref="J38:K38"/>
    <mergeCell ref="L38:M38"/>
    <mergeCell ref="J14:K14"/>
    <mergeCell ref="L14:M14"/>
    <mergeCell ref="C22:D22"/>
    <mergeCell ref="E22:F22"/>
    <mergeCell ref="H22:I22"/>
    <mergeCell ref="J22:K22"/>
    <mergeCell ref="L22:M22"/>
    <mergeCell ref="A1:O1"/>
    <mergeCell ref="A2:O2"/>
    <mergeCell ref="C14:D14"/>
    <mergeCell ref="E14:F14"/>
    <mergeCell ref="H14:I14"/>
    <mergeCell ref="C6:D6"/>
    <mergeCell ref="E6:F6"/>
    <mergeCell ref="H6:I6"/>
    <mergeCell ref="J6:K6"/>
    <mergeCell ref="L6:M6"/>
  </mergeCells>
  <printOptions/>
  <pageMargins left="0.7" right="0.7" top="0.75" bottom="0.75" header="0.3" footer="0.3"/>
  <pageSetup fitToHeight="0" fitToWidth="1" horizontalDpi="600" verticalDpi="600" orientation="landscape" paperSize="9" scale="84"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Q62"/>
  <sheetViews>
    <sheetView zoomScalePageLayoutView="0" workbookViewId="0" topLeftCell="A1">
      <selection activeCell="B12" sqref="B12:C12"/>
    </sheetView>
  </sheetViews>
  <sheetFormatPr defaultColWidth="9.140625" defaultRowHeight="12.75"/>
  <cols>
    <col min="1" max="1" width="5.140625" style="148" bestFit="1" customWidth="1"/>
    <col min="2" max="2" width="25.28125" style="121" customWidth="1"/>
    <col min="3" max="3" width="62.57421875" style="121" customWidth="1"/>
    <col min="4" max="4" width="2.00390625" style="133" customWidth="1"/>
    <col min="5" max="5" width="8.8515625" style="134" customWidth="1"/>
    <col min="6" max="9" width="8.8515625" style="121" customWidth="1"/>
    <col min="10" max="10" width="8.8515625" style="121" hidden="1" customWidth="1"/>
    <col min="11" max="11" width="2.28125" style="121" customWidth="1"/>
    <col min="12" max="12" width="9.421875" style="121" customWidth="1"/>
    <col min="13" max="15" width="5.7109375" style="121" bestFit="1" customWidth="1"/>
    <col min="16" max="16" width="5.7109375" style="121" hidden="1" customWidth="1"/>
    <col min="17" max="17" width="5.57421875" style="121" customWidth="1"/>
    <col min="18" max="18" width="2.140625" style="121" customWidth="1"/>
    <col min="19" max="19" width="15.8515625" style="121" customWidth="1"/>
    <col min="20" max="16384" width="9.140625" style="121" customWidth="1"/>
  </cols>
  <sheetData>
    <row r="1" spans="2:10" ht="20.25">
      <c r="B1" s="294" t="s">
        <v>228</v>
      </c>
      <c r="C1" s="294"/>
      <c r="D1" s="294"/>
      <c r="E1" s="294"/>
      <c r="F1" s="294"/>
      <c r="G1" s="294"/>
      <c r="H1" s="294"/>
      <c r="I1" s="294"/>
      <c r="J1" s="122"/>
    </row>
    <row r="2" spans="1:17" s="178" customFormat="1" ht="18.75" customHeight="1">
      <c r="A2" s="207"/>
      <c r="C2" s="123" t="s">
        <v>13</v>
      </c>
      <c r="D2" s="124"/>
      <c r="E2" s="149"/>
      <c r="F2" s="206" t="s">
        <v>34</v>
      </c>
      <c r="G2" s="206" t="s">
        <v>31</v>
      </c>
      <c r="H2" s="206" t="s">
        <v>32</v>
      </c>
      <c r="I2" s="206" t="s">
        <v>147</v>
      </c>
      <c r="J2" s="206" t="s">
        <v>147</v>
      </c>
      <c r="L2" s="292" t="s">
        <v>111</v>
      </c>
      <c r="M2" s="292"/>
      <c r="N2" s="292"/>
      <c r="O2" s="292"/>
      <c r="P2" s="292"/>
      <c r="Q2" s="292"/>
    </row>
    <row r="3" spans="1:17" s="178" customFormat="1" ht="42.75" customHeight="1">
      <c r="A3" s="156"/>
      <c r="C3" s="123"/>
      <c r="D3" s="124"/>
      <c r="E3" s="149" t="s">
        <v>33</v>
      </c>
      <c r="F3" s="206" t="s">
        <v>14</v>
      </c>
      <c r="G3" s="206" t="s">
        <v>14</v>
      </c>
      <c r="H3" s="206" t="s">
        <v>14</v>
      </c>
      <c r="I3" s="206" t="s">
        <v>14</v>
      </c>
      <c r="J3" s="206" t="s">
        <v>14</v>
      </c>
      <c r="L3" s="127" t="s">
        <v>34</v>
      </c>
      <c r="M3" s="127" t="s">
        <v>31</v>
      </c>
      <c r="N3" s="127" t="s">
        <v>32</v>
      </c>
      <c r="O3" s="127" t="s">
        <v>147</v>
      </c>
      <c r="P3" s="127" t="s">
        <v>147</v>
      </c>
      <c r="Q3" s="127" t="s">
        <v>15</v>
      </c>
    </row>
    <row r="4" spans="1:10" s="178" customFormat="1" ht="12.75">
      <c r="A4" s="156"/>
      <c r="B4" s="296"/>
      <c r="C4" s="296"/>
      <c r="D4" s="129"/>
      <c r="E4" s="155"/>
      <c r="F4" s="130"/>
      <c r="G4" s="130"/>
      <c r="H4" s="130"/>
      <c r="I4" s="130"/>
      <c r="J4" s="130"/>
    </row>
    <row r="5" spans="1:10" s="178" customFormat="1" ht="12.75" hidden="1">
      <c r="A5" s="156"/>
      <c r="B5" s="204"/>
      <c r="C5" s="206" t="s">
        <v>1</v>
      </c>
      <c r="D5" s="129"/>
      <c r="E5" s="155"/>
      <c r="F5" s="150">
        <v>-4674</v>
      </c>
      <c r="G5" s="150">
        <f>F36</f>
        <v>-4941</v>
      </c>
      <c r="H5" s="150">
        <f>G36</f>
        <v>-5073</v>
      </c>
      <c r="I5" s="150">
        <f>H36</f>
        <v>-5145</v>
      </c>
      <c r="J5" s="130"/>
    </row>
    <row r="6" spans="1:10" s="178" customFormat="1" ht="12.75" hidden="1">
      <c r="A6" s="156"/>
      <c r="D6" s="174"/>
      <c r="E6" s="208"/>
      <c r="F6" s="209"/>
      <c r="G6" s="209"/>
      <c r="H6" s="209"/>
      <c r="I6" s="209"/>
      <c r="J6" s="209"/>
    </row>
    <row r="7" spans="1:10" s="178" customFormat="1" ht="12.75">
      <c r="A7" s="156"/>
      <c r="B7" s="123" t="s">
        <v>16</v>
      </c>
      <c r="D7" s="174"/>
      <c r="E7" s="208"/>
      <c r="F7" s="209"/>
      <c r="G7" s="209"/>
      <c r="H7" s="209"/>
      <c r="I7" s="209"/>
      <c r="J7" s="209"/>
    </row>
    <row r="8" spans="1:17" s="178" customFormat="1" ht="25.5">
      <c r="A8" s="156">
        <v>1</v>
      </c>
      <c r="B8" s="138" t="s">
        <v>77</v>
      </c>
      <c r="C8" s="196" t="s">
        <v>206</v>
      </c>
      <c r="D8" s="210"/>
      <c r="E8" s="197" t="s">
        <v>38</v>
      </c>
      <c r="F8" s="211">
        <v>-17</v>
      </c>
      <c r="G8" s="211">
        <v>-12</v>
      </c>
      <c r="H8" s="211"/>
      <c r="I8" s="211"/>
      <c r="J8" s="211"/>
      <c r="L8" s="212"/>
      <c r="M8" s="212"/>
      <c r="N8" s="212"/>
      <c r="O8" s="212"/>
      <c r="P8" s="212"/>
      <c r="Q8" s="212">
        <f>+SUM(L8:O8)</f>
        <v>0</v>
      </c>
    </row>
    <row r="9" spans="1:17" s="178" customFormat="1" ht="12.75">
      <c r="A9" s="156">
        <f>A8+1</f>
        <v>2</v>
      </c>
      <c r="B9" s="138" t="s">
        <v>77</v>
      </c>
      <c r="C9" s="196" t="s">
        <v>112</v>
      </c>
      <c r="D9" s="210"/>
      <c r="E9" s="197" t="s">
        <v>36</v>
      </c>
      <c r="F9" s="211">
        <v>-365</v>
      </c>
      <c r="G9" s="211">
        <v>-22</v>
      </c>
      <c r="H9" s="211">
        <v>-74</v>
      </c>
      <c r="I9" s="211"/>
      <c r="J9" s="211">
        <v>29</v>
      </c>
      <c r="L9" s="212"/>
      <c r="M9" s="212"/>
      <c r="N9" s="212"/>
      <c r="O9" s="212"/>
      <c r="P9" s="212"/>
      <c r="Q9" s="212">
        <f>+SUM(L9:O9)</f>
        <v>0</v>
      </c>
    </row>
    <row r="10" spans="1:17" s="178" customFormat="1" ht="12.75">
      <c r="A10" s="156">
        <f>A9+1</f>
        <v>3</v>
      </c>
      <c r="B10" s="173" t="s">
        <v>77</v>
      </c>
      <c r="C10" s="172" t="s">
        <v>315</v>
      </c>
      <c r="D10" s="210"/>
      <c r="E10" s="197" t="s">
        <v>36</v>
      </c>
      <c r="F10" s="181">
        <v>-60</v>
      </c>
      <c r="G10" s="181"/>
      <c r="H10" s="181"/>
      <c r="I10" s="181"/>
      <c r="J10" s="211">
        <v>29</v>
      </c>
      <c r="L10" s="180"/>
      <c r="M10" s="180"/>
      <c r="N10" s="180"/>
      <c r="O10" s="180"/>
      <c r="P10" s="180"/>
      <c r="Q10" s="180">
        <f>+SUM(L10:O10)</f>
        <v>0</v>
      </c>
    </row>
    <row r="11" spans="1:17" s="174" customFormat="1" ht="12.75">
      <c r="A11" s="154"/>
      <c r="B11" s="213"/>
      <c r="C11" s="214"/>
      <c r="D11" s="175"/>
      <c r="E11" s="208"/>
      <c r="F11" s="215"/>
      <c r="G11" s="215"/>
      <c r="H11" s="215"/>
      <c r="I11" s="215"/>
      <c r="J11" s="215"/>
      <c r="L11" s="216"/>
      <c r="M11" s="216"/>
      <c r="N11" s="216"/>
      <c r="O11" s="216"/>
      <c r="P11" s="216"/>
      <c r="Q11" s="216"/>
    </row>
    <row r="12" spans="1:17" s="174" customFormat="1" ht="13.5" thickBot="1">
      <c r="A12" s="154"/>
      <c r="B12" s="295" t="s">
        <v>20</v>
      </c>
      <c r="C12" s="295"/>
      <c r="D12" s="203"/>
      <c r="E12" s="208"/>
      <c r="F12" s="135">
        <f>SUM(F8:F11)</f>
        <v>-442</v>
      </c>
      <c r="G12" s="135">
        <f>SUM(G8:G11)</f>
        <v>-34</v>
      </c>
      <c r="H12" s="135">
        <f>SUM(H8:H11)</f>
        <v>-74</v>
      </c>
      <c r="I12" s="135">
        <f>SUM(I8:I11)</f>
        <v>0</v>
      </c>
      <c r="J12" s="135">
        <f>SUM(J8:J11)</f>
        <v>58</v>
      </c>
      <c r="L12" s="136">
        <f aca="true" t="shared" si="0" ref="L12:Q12">SUM(L8:L11)</f>
        <v>0</v>
      </c>
      <c r="M12" s="136">
        <f t="shared" si="0"/>
        <v>0</v>
      </c>
      <c r="N12" s="136">
        <f t="shared" si="0"/>
        <v>0</v>
      </c>
      <c r="O12" s="136">
        <f t="shared" si="0"/>
        <v>0</v>
      </c>
      <c r="P12" s="136">
        <f t="shared" si="0"/>
        <v>0</v>
      </c>
      <c r="Q12" s="136">
        <f t="shared" si="0"/>
        <v>0</v>
      </c>
    </row>
    <row r="13" spans="1:17" s="174" customFormat="1" ht="12.75">
      <c r="A13" s="154"/>
      <c r="B13" s="205" t="s">
        <v>23</v>
      </c>
      <c r="C13" s="217"/>
      <c r="D13" s="175"/>
      <c r="E13" s="208"/>
      <c r="F13" s="218"/>
      <c r="G13" s="218"/>
      <c r="H13" s="218"/>
      <c r="I13" s="218"/>
      <c r="J13" s="218"/>
      <c r="L13" s="219"/>
      <c r="M13" s="219"/>
      <c r="N13" s="219"/>
      <c r="O13" s="219"/>
      <c r="P13" s="219"/>
      <c r="Q13" s="219"/>
    </row>
    <row r="14" spans="1:17" s="178" customFormat="1" ht="12.75">
      <c r="A14" s="156">
        <v>4</v>
      </c>
      <c r="B14" s="138" t="s">
        <v>77</v>
      </c>
      <c r="C14" s="196" t="s">
        <v>56</v>
      </c>
      <c r="D14" s="210"/>
      <c r="E14" s="197" t="s">
        <v>36</v>
      </c>
      <c r="F14" s="211">
        <v>-30</v>
      </c>
      <c r="G14" s="211"/>
      <c r="H14" s="211"/>
      <c r="I14" s="211"/>
      <c r="J14" s="211"/>
      <c r="L14" s="212"/>
      <c r="M14" s="212"/>
      <c r="N14" s="212"/>
      <c r="O14" s="212"/>
      <c r="P14" s="212"/>
      <c r="Q14" s="212">
        <f>+SUM(L14:O14)</f>
        <v>0</v>
      </c>
    </row>
    <row r="15" spans="1:17" s="174" customFormat="1" ht="12.75">
      <c r="A15" s="154"/>
      <c r="B15" s="213"/>
      <c r="C15" s="214"/>
      <c r="D15" s="175"/>
      <c r="E15" s="208"/>
      <c r="F15" s="215"/>
      <c r="G15" s="215"/>
      <c r="H15" s="215"/>
      <c r="I15" s="215"/>
      <c r="J15" s="215"/>
      <c r="L15" s="216"/>
      <c r="M15" s="216"/>
      <c r="N15" s="216"/>
      <c r="O15" s="216"/>
      <c r="P15" s="216"/>
      <c r="Q15" s="216"/>
    </row>
    <row r="16" spans="1:17" s="174" customFormat="1" ht="13.5" thickBot="1">
      <c r="A16" s="154"/>
      <c r="B16" s="295" t="s">
        <v>24</v>
      </c>
      <c r="C16" s="295"/>
      <c r="D16" s="203"/>
      <c r="E16" s="208"/>
      <c r="F16" s="135">
        <f>+SUM(F14:F14)</f>
        <v>-30</v>
      </c>
      <c r="G16" s="135">
        <f>+SUM(G14:G14)</f>
        <v>0</v>
      </c>
      <c r="H16" s="135">
        <f>+SUM(H14:H14)</f>
        <v>0</v>
      </c>
      <c r="I16" s="135">
        <f>+SUM(I14:I14)</f>
        <v>0</v>
      </c>
      <c r="J16" s="135">
        <f>+SUM(J14:J14)</f>
        <v>0</v>
      </c>
      <c r="L16" s="136">
        <f aca="true" t="shared" si="1" ref="L16:Q16">+SUM(L14:L14)</f>
        <v>0</v>
      </c>
      <c r="M16" s="136">
        <f t="shared" si="1"/>
        <v>0</v>
      </c>
      <c r="N16" s="136">
        <f t="shared" si="1"/>
        <v>0</v>
      </c>
      <c r="O16" s="136">
        <f t="shared" si="1"/>
        <v>0</v>
      </c>
      <c r="P16" s="136">
        <f t="shared" si="1"/>
        <v>0</v>
      </c>
      <c r="Q16" s="136">
        <f t="shared" si="1"/>
        <v>0</v>
      </c>
    </row>
    <row r="17" spans="1:17" s="174" customFormat="1" ht="12.75">
      <c r="A17" s="154"/>
      <c r="B17" s="203"/>
      <c r="C17" s="203"/>
      <c r="D17" s="203"/>
      <c r="E17" s="208"/>
      <c r="F17" s="130"/>
      <c r="G17" s="130"/>
      <c r="H17" s="130"/>
      <c r="I17" s="130"/>
      <c r="J17" s="130"/>
      <c r="L17" s="137"/>
      <c r="M17" s="137"/>
      <c r="N17" s="137"/>
      <c r="O17" s="137"/>
      <c r="P17" s="137"/>
      <c r="Q17" s="137"/>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12.75">
      <c r="A19" s="156">
        <v>5</v>
      </c>
      <c r="B19" s="138" t="s">
        <v>77</v>
      </c>
      <c r="C19" s="196" t="s">
        <v>114</v>
      </c>
      <c r="D19" s="210"/>
      <c r="E19" s="197"/>
      <c r="F19" s="211">
        <v>3</v>
      </c>
      <c r="G19" s="211"/>
      <c r="H19" s="211"/>
      <c r="I19" s="211"/>
      <c r="J19" s="211"/>
      <c r="L19" s="212"/>
      <c r="M19" s="212"/>
      <c r="N19" s="212"/>
      <c r="O19" s="212"/>
      <c r="P19" s="212"/>
      <c r="Q19" s="212">
        <f>+SUM(L19:O19)</f>
        <v>0</v>
      </c>
    </row>
    <row r="20" spans="1:17" s="178" customFormat="1" ht="12.75">
      <c r="A20" s="156">
        <v>6</v>
      </c>
      <c r="B20" s="138" t="s">
        <v>230</v>
      </c>
      <c r="C20" s="196" t="s">
        <v>115</v>
      </c>
      <c r="D20" s="210"/>
      <c r="E20" s="197"/>
      <c r="F20" s="211">
        <v>50</v>
      </c>
      <c r="G20" s="211"/>
      <c r="H20" s="211"/>
      <c r="I20" s="211"/>
      <c r="J20" s="211"/>
      <c r="L20" s="212"/>
      <c r="M20" s="212"/>
      <c r="N20" s="212"/>
      <c r="O20" s="212"/>
      <c r="P20" s="212"/>
      <c r="Q20" s="212">
        <f>+SUM(L20:O20)</f>
        <v>0</v>
      </c>
    </row>
    <row r="21" spans="1:17" s="174" customFormat="1" ht="12.75">
      <c r="A21" s="154"/>
      <c r="B21" s="213"/>
      <c r="C21" s="214"/>
      <c r="D21" s="175"/>
      <c r="E21" s="208"/>
      <c r="F21" s="215"/>
      <c r="G21" s="215"/>
      <c r="H21" s="215"/>
      <c r="I21" s="215"/>
      <c r="J21" s="215"/>
      <c r="L21" s="216"/>
      <c r="M21" s="216"/>
      <c r="N21" s="216"/>
      <c r="O21" s="216"/>
      <c r="P21" s="216"/>
      <c r="Q21" s="216"/>
    </row>
    <row r="22" spans="1:17" s="174" customFormat="1" ht="13.5" thickBot="1">
      <c r="A22" s="154"/>
      <c r="B22" s="295" t="s">
        <v>28</v>
      </c>
      <c r="C22" s="295"/>
      <c r="D22" s="203"/>
      <c r="E22" s="208"/>
      <c r="F22" s="135">
        <f>+SUM(F19:F21)</f>
        <v>53</v>
      </c>
      <c r="G22" s="135">
        <f>+SUM(G19:G21)</f>
        <v>0</v>
      </c>
      <c r="H22" s="135">
        <f>+SUM(H19:H21)</f>
        <v>0</v>
      </c>
      <c r="I22" s="135">
        <f>+SUM(I19:I21)</f>
        <v>0</v>
      </c>
      <c r="J22" s="135">
        <f>+SUM(J19:J19)</f>
        <v>0</v>
      </c>
      <c r="L22" s="136">
        <f aca="true" t="shared" si="2" ref="L22:Q22">+SUM(L19:L21)</f>
        <v>0</v>
      </c>
      <c r="M22" s="136">
        <f t="shared" si="2"/>
        <v>0</v>
      </c>
      <c r="N22" s="136">
        <f t="shared" si="2"/>
        <v>0</v>
      </c>
      <c r="O22" s="136">
        <f t="shared" si="2"/>
        <v>0</v>
      </c>
      <c r="P22" s="136">
        <f t="shared" si="2"/>
        <v>0</v>
      </c>
      <c r="Q22" s="136">
        <f t="shared" si="2"/>
        <v>0</v>
      </c>
    </row>
    <row r="23" spans="1:17" s="174" customFormat="1" ht="12.75">
      <c r="A23" s="154"/>
      <c r="B23" s="203"/>
      <c r="C23" s="203"/>
      <c r="D23" s="203"/>
      <c r="E23" s="208"/>
      <c r="F23" s="130"/>
      <c r="G23" s="130"/>
      <c r="H23" s="130"/>
      <c r="I23" s="130"/>
      <c r="J23" s="130"/>
      <c r="L23" s="137"/>
      <c r="M23" s="137"/>
      <c r="N23" s="137"/>
      <c r="O23" s="137"/>
      <c r="P23" s="137"/>
      <c r="Q23" s="137"/>
    </row>
    <row r="24" spans="1:17" s="174" customFormat="1" ht="12.75">
      <c r="A24" s="154"/>
      <c r="B24" s="205" t="s">
        <v>25</v>
      </c>
      <c r="C24" s="217"/>
      <c r="D24" s="175"/>
      <c r="E24" s="208"/>
      <c r="F24" s="218"/>
      <c r="G24" s="218"/>
      <c r="H24" s="218"/>
      <c r="I24" s="218"/>
      <c r="J24" s="218"/>
      <c r="L24" s="219"/>
      <c r="M24" s="219"/>
      <c r="N24" s="219"/>
      <c r="O24" s="219"/>
      <c r="P24" s="219"/>
      <c r="Q24" s="219"/>
    </row>
    <row r="25" spans="1:17" s="178" customFormat="1" ht="12.75">
      <c r="A25" s="156">
        <v>7</v>
      </c>
      <c r="B25" s="138" t="s">
        <v>77</v>
      </c>
      <c r="C25" s="196" t="s">
        <v>207</v>
      </c>
      <c r="D25" s="210"/>
      <c r="E25" s="197"/>
      <c r="F25" s="211">
        <v>2</v>
      </c>
      <c r="G25" s="211">
        <v>2</v>
      </c>
      <c r="H25" s="211">
        <v>2</v>
      </c>
      <c r="I25" s="211"/>
      <c r="J25" s="211">
        <v>2</v>
      </c>
      <c r="L25" s="212"/>
      <c r="M25" s="212"/>
      <c r="N25" s="212"/>
      <c r="O25" s="212"/>
      <c r="P25" s="212"/>
      <c r="Q25" s="212">
        <f>+SUM(L25:O25)</f>
        <v>0</v>
      </c>
    </row>
    <row r="26" spans="1:17" s="174" customFormat="1" ht="12.75">
      <c r="A26" s="154"/>
      <c r="B26" s="213"/>
      <c r="C26" s="214"/>
      <c r="D26" s="175"/>
      <c r="E26" s="208"/>
      <c r="F26" s="215"/>
      <c r="G26" s="215"/>
      <c r="H26" s="215"/>
      <c r="I26" s="215"/>
      <c r="J26" s="215"/>
      <c r="L26" s="216"/>
      <c r="M26" s="216"/>
      <c r="N26" s="216"/>
      <c r="O26" s="216"/>
      <c r="P26" s="216"/>
      <c r="Q26" s="216"/>
    </row>
    <row r="27" spans="1:17" s="174" customFormat="1" ht="13.5" thickBot="1">
      <c r="A27" s="154"/>
      <c r="B27" s="295" t="s">
        <v>26</v>
      </c>
      <c r="C27" s="295"/>
      <c r="D27" s="203"/>
      <c r="E27" s="208"/>
      <c r="F27" s="135">
        <f>+SUM(F25:F25)</f>
        <v>2</v>
      </c>
      <c r="G27" s="135">
        <f>+SUM(G25:G25)</f>
        <v>2</v>
      </c>
      <c r="H27" s="135">
        <f>+SUM(H25:H25)</f>
        <v>2</v>
      </c>
      <c r="I27" s="135">
        <f>+SUM(I25:I25)</f>
        <v>0</v>
      </c>
      <c r="J27" s="135">
        <f>+SUM(J25:J25)</f>
        <v>2</v>
      </c>
      <c r="L27" s="136">
        <f aca="true" t="shared" si="3" ref="L27:Q27">+SUM(L25:L25)</f>
        <v>0</v>
      </c>
      <c r="M27" s="136">
        <f t="shared" si="3"/>
        <v>0</v>
      </c>
      <c r="N27" s="136">
        <f t="shared" si="3"/>
        <v>0</v>
      </c>
      <c r="O27" s="136">
        <f t="shared" si="3"/>
        <v>0</v>
      </c>
      <c r="P27" s="136">
        <f t="shared" si="3"/>
        <v>0</v>
      </c>
      <c r="Q27" s="136">
        <f t="shared" si="3"/>
        <v>0</v>
      </c>
    </row>
    <row r="28" spans="1:17" s="174" customFormat="1" ht="12.75">
      <c r="A28" s="154"/>
      <c r="B28" s="282"/>
      <c r="C28" s="282"/>
      <c r="D28" s="282"/>
      <c r="E28" s="208"/>
      <c r="F28" s="130"/>
      <c r="G28" s="130"/>
      <c r="H28" s="130"/>
      <c r="I28" s="130"/>
      <c r="J28" s="130"/>
      <c r="L28" s="137"/>
      <c r="M28" s="137"/>
      <c r="N28" s="137"/>
      <c r="O28" s="137"/>
      <c r="P28" s="137"/>
      <c r="Q28" s="137"/>
    </row>
    <row r="29" spans="1:17" s="174" customFormat="1" ht="12.75">
      <c r="A29" s="154"/>
      <c r="B29" s="283" t="s">
        <v>137</v>
      </c>
      <c r="C29" s="217"/>
      <c r="D29" s="175"/>
      <c r="E29" s="208"/>
      <c r="F29" s="218"/>
      <c r="G29" s="218"/>
      <c r="H29" s="218"/>
      <c r="I29" s="218"/>
      <c r="J29" s="218"/>
      <c r="L29" s="219"/>
      <c r="M29" s="219"/>
      <c r="N29" s="219"/>
      <c r="O29" s="219"/>
      <c r="P29" s="219"/>
      <c r="Q29" s="219"/>
    </row>
    <row r="30" spans="1:17" s="178" customFormat="1" ht="12.75">
      <c r="A30" s="156">
        <v>8</v>
      </c>
      <c r="B30" s="173" t="s">
        <v>77</v>
      </c>
      <c r="C30" s="172" t="s">
        <v>301</v>
      </c>
      <c r="D30" s="210"/>
      <c r="E30" s="197"/>
      <c r="F30" s="181">
        <v>150</v>
      </c>
      <c r="G30" s="181">
        <v>-100</v>
      </c>
      <c r="H30" s="181"/>
      <c r="I30" s="181"/>
      <c r="J30" s="211">
        <v>2</v>
      </c>
      <c r="L30" s="180"/>
      <c r="M30" s="180"/>
      <c r="N30" s="180"/>
      <c r="O30" s="180"/>
      <c r="P30" s="180"/>
      <c r="Q30" s="180">
        <f>+SUM(L30:O30)</f>
        <v>0</v>
      </c>
    </row>
    <row r="31" spans="1:17" s="174" customFormat="1" ht="12.75">
      <c r="A31" s="154"/>
      <c r="B31" s="213"/>
      <c r="C31" s="214"/>
      <c r="D31" s="175"/>
      <c r="E31" s="208"/>
      <c r="F31" s="215"/>
      <c r="G31" s="215"/>
      <c r="H31" s="215"/>
      <c r="I31" s="215"/>
      <c r="J31" s="215"/>
      <c r="L31" s="216"/>
      <c r="M31" s="216"/>
      <c r="N31" s="216"/>
      <c r="O31" s="216"/>
      <c r="P31" s="216"/>
      <c r="Q31" s="216"/>
    </row>
    <row r="32" spans="1:17" s="174" customFormat="1" ht="13.5" thickBot="1">
      <c r="A32" s="154"/>
      <c r="B32" s="295" t="s">
        <v>138</v>
      </c>
      <c r="C32" s="295"/>
      <c r="D32" s="282"/>
      <c r="E32" s="208"/>
      <c r="F32" s="135">
        <f>SUM(F30:F31)</f>
        <v>150</v>
      </c>
      <c r="G32" s="135">
        <f>SUM(G30:G31)</f>
        <v>-100</v>
      </c>
      <c r="H32" s="135">
        <f>SUM(H30:H31)</f>
        <v>0</v>
      </c>
      <c r="I32" s="135">
        <f>SUM(I30:I31)</f>
        <v>0</v>
      </c>
      <c r="J32" s="135">
        <f>+SUM(J30:J30)</f>
        <v>2</v>
      </c>
      <c r="L32" s="136">
        <f aca="true" t="shared" si="4" ref="L32:Q32">SUM(L30:L31)</f>
        <v>0</v>
      </c>
      <c r="M32" s="136">
        <f t="shared" si="4"/>
        <v>0</v>
      </c>
      <c r="N32" s="136">
        <f t="shared" si="4"/>
        <v>0</v>
      </c>
      <c r="O32" s="136">
        <f t="shared" si="4"/>
        <v>0</v>
      </c>
      <c r="P32" s="136">
        <f t="shared" si="4"/>
        <v>0</v>
      </c>
      <c r="Q32" s="136">
        <f t="shared" si="4"/>
        <v>0</v>
      </c>
    </row>
    <row r="33" spans="1:17" s="178" customFormat="1" ht="12.75">
      <c r="A33" s="156"/>
      <c r="D33" s="174"/>
      <c r="E33" s="208"/>
      <c r="F33" s="209"/>
      <c r="G33" s="209"/>
      <c r="H33" s="209"/>
      <c r="I33" s="209"/>
      <c r="J33" s="209"/>
      <c r="L33" s="220"/>
      <c r="M33" s="220"/>
      <c r="N33" s="220"/>
      <c r="O33" s="220"/>
      <c r="P33" s="220"/>
      <c r="Q33" s="220"/>
    </row>
    <row r="34" spans="1:17" s="174" customFormat="1" ht="13.5" thickBot="1">
      <c r="A34" s="154"/>
      <c r="B34" s="295" t="s">
        <v>231</v>
      </c>
      <c r="C34" s="295"/>
      <c r="D34" s="203"/>
      <c r="E34" s="208"/>
      <c r="F34" s="135">
        <f>+F16+F12+F22+F27+F32</f>
        <v>-267</v>
      </c>
      <c r="G34" s="135">
        <f>+G16+G12+G22+G27+G32</f>
        <v>-132</v>
      </c>
      <c r="H34" s="135">
        <f>+H16+H12+H22+H27+H32</f>
        <v>-72</v>
      </c>
      <c r="I34" s="135">
        <f>+I16+I12+I22+I27+I32</f>
        <v>0</v>
      </c>
      <c r="J34" s="135">
        <f>+J16+J12+J22+J27</f>
        <v>60</v>
      </c>
      <c r="L34" s="136">
        <f aca="true" t="shared" si="5" ref="L34:Q34">+L16+L12+L22+L27+L32</f>
        <v>0</v>
      </c>
      <c r="M34" s="136">
        <f t="shared" si="5"/>
        <v>0</v>
      </c>
      <c r="N34" s="136">
        <f t="shared" si="5"/>
        <v>0</v>
      </c>
      <c r="O34" s="136">
        <f t="shared" si="5"/>
        <v>0</v>
      </c>
      <c r="P34" s="136">
        <f t="shared" si="5"/>
        <v>0</v>
      </c>
      <c r="Q34" s="136">
        <f t="shared" si="5"/>
        <v>0</v>
      </c>
    </row>
    <row r="35" spans="1:17" s="174" customFormat="1" ht="12.75">
      <c r="A35" s="154"/>
      <c r="B35" s="203"/>
      <c r="C35" s="203"/>
      <c r="D35" s="203"/>
      <c r="E35" s="208"/>
      <c r="F35" s="130"/>
      <c r="G35" s="130"/>
      <c r="H35" s="130"/>
      <c r="I35" s="130"/>
      <c r="J35" s="130"/>
      <c r="L35" s="137"/>
      <c r="M35" s="137"/>
      <c r="N35" s="137"/>
      <c r="O35" s="137"/>
      <c r="P35" s="137"/>
      <c r="Q35" s="137"/>
    </row>
    <row r="36" spans="2:17" s="174" customFormat="1" ht="15" customHeight="1" hidden="1" thickBot="1">
      <c r="B36" s="293" t="s">
        <v>2</v>
      </c>
      <c r="C36" s="293"/>
      <c r="D36" s="202"/>
      <c r="E36" s="176"/>
      <c r="F36" s="135">
        <f>F5+F34</f>
        <v>-4941</v>
      </c>
      <c r="G36" s="135">
        <f>G5+G34</f>
        <v>-5073</v>
      </c>
      <c r="H36" s="135">
        <f>H5+H34</f>
        <v>-5145</v>
      </c>
      <c r="I36" s="135">
        <f>I5+I34</f>
        <v>-5145</v>
      </c>
      <c r="J36" s="130"/>
      <c r="L36" s="137"/>
      <c r="M36" s="137"/>
      <c r="N36" s="137"/>
      <c r="O36" s="137"/>
      <c r="P36" s="137"/>
      <c r="Q36" s="137"/>
    </row>
    <row r="37" spans="1:10" s="178" customFormat="1" ht="12.75" hidden="1">
      <c r="A37" s="156"/>
      <c r="D37" s="174"/>
      <c r="E37" s="208"/>
      <c r="F37" s="209"/>
      <c r="G37" s="209"/>
      <c r="H37" s="209"/>
      <c r="I37" s="209"/>
      <c r="J37" s="209"/>
    </row>
    <row r="38" spans="1:10" s="178" customFormat="1" ht="12.75">
      <c r="A38" s="156"/>
      <c r="B38" s="191" t="s">
        <v>246</v>
      </c>
      <c r="D38" s="174"/>
      <c r="E38" s="176"/>
      <c r="F38" s="130">
        <v>-405</v>
      </c>
      <c r="G38" s="130">
        <v>-59</v>
      </c>
      <c r="H38" s="130">
        <v>-72</v>
      </c>
      <c r="I38" s="130">
        <v>0</v>
      </c>
      <c r="J38" s="130">
        <f>I38+J34</f>
        <v>60</v>
      </c>
    </row>
    <row r="39" spans="1:10" s="178" customFormat="1" ht="12.75">
      <c r="A39" s="156"/>
      <c r="B39" s="198" t="s">
        <v>90</v>
      </c>
      <c r="C39" s="123"/>
      <c r="D39" s="174"/>
      <c r="E39" s="176"/>
      <c r="F39" s="130">
        <f>F38-F34</f>
        <v>-138</v>
      </c>
      <c r="G39" s="130">
        <f>G38-G34</f>
        <v>73</v>
      </c>
      <c r="H39" s="130">
        <f>H38-H34</f>
        <v>0</v>
      </c>
      <c r="I39" s="130">
        <f>I38-I34</f>
        <v>0</v>
      </c>
      <c r="J39" s="130">
        <v>-4636.503</v>
      </c>
    </row>
    <row r="40" spans="1:5" s="178" customFormat="1" ht="12.75">
      <c r="A40" s="156"/>
      <c r="D40" s="174"/>
      <c r="E40" s="176"/>
    </row>
    <row r="41" spans="1:5" s="178" customFormat="1" ht="12.75">
      <c r="A41" s="156"/>
      <c r="B41" s="221"/>
      <c r="C41" s="123" t="s">
        <v>184</v>
      </c>
      <c r="D41" s="174"/>
      <c r="E41" s="176"/>
    </row>
    <row r="42" spans="1:5" s="178" customFormat="1" ht="12.75">
      <c r="A42" s="156"/>
      <c r="D42" s="174"/>
      <c r="E42" s="176"/>
    </row>
    <row r="43" spans="1:5" s="178" customFormat="1" ht="12.75">
      <c r="A43" s="156"/>
      <c r="D43" s="174"/>
      <c r="E43" s="176"/>
    </row>
    <row r="44" spans="1:12" s="178" customFormat="1" ht="12.75">
      <c r="A44" s="156"/>
      <c r="C44" s="206" t="s">
        <v>187</v>
      </c>
      <c r="D44" s="174"/>
      <c r="E44" s="140" t="s">
        <v>168</v>
      </c>
      <c r="F44" s="141" t="s">
        <v>34</v>
      </c>
      <c r="G44" s="141" t="s">
        <v>31</v>
      </c>
      <c r="H44" s="141" t="s">
        <v>32</v>
      </c>
      <c r="I44" s="141" t="s">
        <v>147</v>
      </c>
      <c r="J44" s="141" t="s">
        <v>147</v>
      </c>
      <c r="K44" s="174"/>
      <c r="L44" s="143" t="s">
        <v>169</v>
      </c>
    </row>
    <row r="45" spans="1:12" s="178" customFormat="1" ht="12.75">
      <c r="A45" s="156"/>
      <c r="C45" s="206"/>
      <c r="D45" s="174"/>
      <c r="E45" s="222" t="s">
        <v>176</v>
      </c>
      <c r="F45" s="223">
        <v>0</v>
      </c>
      <c r="G45" s="223">
        <f>G14</f>
        <v>0</v>
      </c>
      <c r="H45" s="223">
        <f>H14</f>
        <v>0</v>
      </c>
      <c r="I45" s="223">
        <f>I14</f>
        <v>0</v>
      </c>
      <c r="J45" s="223">
        <f>J14</f>
        <v>0</v>
      </c>
      <c r="K45" s="224"/>
      <c r="L45" s="144">
        <f>SUM(F45:I45)</f>
        <v>0</v>
      </c>
    </row>
    <row r="46" spans="1:12" s="178" customFormat="1" ht="12.75">
      <c r="A46" s="156"/>
      <c r="C46" s="206"/>
      <c r="D46" s="174"/>
      <c r="E46" s="222" t="s">
        <v>212</v>
      </c>
      <c r="F46" s="223">
        <v>0</v>
      </c>
      <c r="G46" s="223">
        <v>0</v>
      </c>
      <c r="H46" s="223">
        <v>0</v>
      </c>
      <c r="I46" s="223">
        <v>0</v>
      </c>
      <c r="J46" s="223" t="e">
        <f>#REF!</f>
        <v>#REF!</v>
      </c>
      <c r="K46" s="224"/>
      <c r="L46" s="144">
        <f>SUM(F46:I46)</f>
        <v>0</v>
      </c>
    </row>
    <row r="47" spans="1:12" s="178" customFormat="1" ht="12.75">
      <c r="A47" s="156"/>
      <c r="C47" s="206"/>
      <c r="D47" s="174"/>
      <c r="E47" s="222" t="s">
        <v>213</v>
      </c>
      <c r="F47" s="223">
        <f>F14</f>
        <v>-30</v>
      </c>
      <c r="G47" s="223">
        <v>0</v>
      </c>
      <c r="H47" s="223">
        <v>0</v>
      </c>
      <c r="I47" s="223">
        <v>0</v>
      </c>
      <c r="J47" s="223" t="e">
        <f>#REF!+#REF!</f>
        <v>#REF!</v>
      </c>
      <c r="K47" s="224"/>
      <c r="L47" s="144">
        <f>SUM(F47:I47)</f>
        <v>-30</v>
      </c>
    </row>
    <row r="48" spans="1:12" s="178" customFormat="1" ht="12.75">
      <c r="A48" s="156"/>
      <c r="C48" s="206"/>
      <c r="D48" s="174"/>
      <c r="E48" s="143" t="s">
        <v>169</v>
      </c>
      <c r="F48" s="145">
        <f>SUM(F45:F47)</f>
        <v>-30</v>
      </c>
      <c r="G48" s="146">
        <f aca="true" t="shared" si="6" ref="G48:L48">SUM(G45:G47)</f>
        <v>0</v>
      </c>
      <c r="H48" s="145">
        <f t="shared" si="6"/>
        <v>0</v>
      </c>
      <c r="I48" s="145">
        <f t="shared" si="6"/>
        <v>0</v>
      </c>
      <c r="J48" s="145" t="e">
        <f t="shared" si="6"/>
        <v>#REF!</v>
      </c>
      <c r="K48" s="147"/>
      <c r="L48" s="145">
        <f t="shared" si="6"/>
        <v>-30</v>
      </c>
    </row>
    <row r="49" spans="1:5" s="178" customFormat="1" ht="12.75">
      <c r="A49" s="156"/>
      <c r="C49" s="206"/>
      <c r="D49" s="174"/>
      <c r="E49" s="176"/>
    </row>
    <row r="50" spans="1:12" s="178" customFormat="1" ht="12.75">
      <c r="A50" s="156"/>
      <c r="C50" s="206" t="s">
        <v>195</v>
      </c>
      <c r="D50" s="174"/>
      <c r="E50" s="140" t="s">
        <v>168</v>
      </c>
      <c r="F50" s="141" t="s">
        <v>34</v>
      </c>
      <c r="G50" s="141" t="s">
        <v>31</v>
      </c>
      <c r="H50" s="141" t="s">
        <v>32</v>
      </c>
      <c r="I50" s="141" t="s">
        <v>147</v>
      </c>
      <c r="J50" s="141" t="s">
        <v>147</v>
      </c>
      <c r="K50" s="174"/>
      <c r="L50" s="143" t="s">
        <v>169</v>
      </c>
    </row>
    <row r="51" spans="1:12" s="178" customFormat="1" ht="12.75">
      <c r="A51" s="156"/>
      <c r="C51" s="206"/>
      <c r="D51" s="174"/>
      <c r="E51" s="222" t="s">
        <v>176</v>
      </c>
      <c r="F51" s="223">
        <f>F8</f>
        <v>-17</v>
      </c>
      <c r="G51" s="223">
        <f>G8</f>
        <v>-12</v>
      </c>
      <c r="H51" s="223">
        <f>H8</f>
        <v>0</v>
      </c>
      <c r="I51" s="223">
        <f>I8</f>
        <v>0</v>
      </c>
      <c r="J51" s="223">
        <f>J8</f>
        <v>0</v>
      </c>
      <c r="K51" s="224"/>
      <c r="L51" s="144">
        <f>SUM(F51:I51)</f>
        <v>-29</v>
      </c>
    </row>
    <row r="52" spans="1:12" s="178" customFormat="1" ht="12.75">
      <c r="A52" s="156"/>
      <c r="C52" s="206"/>
      <c r="D52" s="174"/>
      <c r="E52" s="222" t="s">
        <v>212</v>
      </c>
      <c r="F52" s="223">
        <v>0</v>
      </c>
      <c r="G52" s="223">
        <v>0</v>
      </c>
      <c r="H52" s="223">
        <v>0</v>
      </c>
      <c r="I52" s="223">
        <f>I9</f>
        <v>0</v>
      </c>
      <c r="J52" s="223"/>
      <c r="K52" s="224"/>
      <c r="L52" s="144">
        <f>SUM(F52:I52)</f>
        <v>0</v>
      </c>
    </row>
    <row r="53" spans="1:12" s="178" customFormat="1" ht="12.75">
      <c r="A53" s="156"/>
      <c r="C53" s="206"/>
      <c r="D53" s="174"/>
      <c r="E53" s="222" t="s">
        <v>213</v>
      </c>
      <c r="F53" s="223">
        <f>+F9+F10</f>
        <v>-425</v>
      </c>
      <c r="G53" s="223">
        <f>+G9+G10</f>
        <v>-22</v>
      </c>
      <c r="H53" s="223">
        <f>+H9+H10</f>
        <v>-74</v>
      </c>
      <c r="I53" s="223">
        <f>+I9+I10</f>
        <v>0</v>
      </c>
      <c r="J53" s="223"/>
      <c r="K53" s="224"/>
      <c r="L53" s="144">
        <f>SUM(F53:I53)</f>
        <v>-521</v>
      </c>
    </row>
    <row r="54" spans="1:12" s="178" customFormat="1" ht="12.75">
      <c r="A54" s="156"/>
      <c r="C54" s="206"/>
      <c r="D54" s="174"/>
      <c r="E54" s="143" t="s">
        <v>169</v>
      </c>
      <c r="F54" s="145">
        <f>SUM(F51:F53)</f>
        <v>-442</v>
      </c>
      <c r="G54" s="146">
        <f>SUM(G51:G53)</f>
        <v>-34</v>
      </c>
      <c r="H54" s="145">
        <f>SUM(H51:H53)</f>
        <v>-74</v>
      </c>
      <c r="I54" s="146">
        <f>SUM(I51:I53)</f>
        <v>0</v>
      </c>
      <c r="J54" s="145">
        <f>SUM(J51:J53)</f>
        <v>0</v>
      </c>
      <c r="K54" s="147"/>
      <c r="L54" s="145">
        <f>SUM(L51:L53)</f>
        <v>-550</v>
      </c>
    </row>
    <row r="55" spans="1:5" s="178" customFormat="1" ht="12.75">
      <c r="A55" s="156"/>
      <c r="C55" s="206"/>
      <c r="D55" s="174"/>
      <c r="E55" s="176"/>
    </row>
    <row r="56" spans="1:12" s="178" customFormat="1" ht="12.75">
      <c r="A56" s="156"/>
      <c r="C56" s="206" t="s">
        <v>8</v>
      </c>
      <c r="D56" s="174"/>
      <c r="E56" s="140" t="s">
        <v>168</v>
      </c>
      <c r="F56" s="141" t="s">
        <v>34</v>
      </c>
      <c r="G56" s="141" t="s">
        <v>31</v>
      </c>
      <c r="H56" s="141" t="s">
        <v>32</v>
      </c>
      <c r="I56" s="141" t="s">
        <v>147</v>
      </c>
      <c r="J56" s="141" t="s">
        <v>147</v>
      </c>
      <c r="K56" s="174"/>
      <c r="L56" s="143" t="s">
        <v>169</v>
      </c>
    </row>
    <row r="57" spans="1:12" s="178" customFormat="1" ht="12.75">
      <c r="A57" s="156"/>
      <c r="D57" s="174"/>
      <c r="E57" s="222" t="s">
        <v>176</v>
      </c>
      <c r="F57" s="223"/>
      <c r="G57" s="223"/>
      <c r="H57" s="223"/>
      <c r="I57" s="223"/>
      <c r="J57" s="223"/>
      <c r="K57" s="224"/>
      <c r="L57" s="144">
        <f>SUM(F57:I57)</f>
        <v>0</v>
      </c>
    </row>
    <row r="58" spans="1:12" s="178" customFormat="1" ht="12.75">
      <c r="A58" s="156"/>
      <c r="D58" s="174"/>
      <c r="E58" s="222" t="s">
        <v>212</v>
      </c>
      <c r="F58" s="223"/>
      <c r="G58" s="223"/>
      <c r="H58" s="223"/>
      <c r="I58" s="223"/>
      <c r="J58" s="223"/>
      <c r="K58" s="224"/>
      <c r="L58" s="144">
        <f>SUM(F58:I58)</f>
        <v>0</v>
      </c>
    </row>
    <row r="59" spans="1:12" s="178" customFormat="1" ht="12.75">
      <c r="A59" s="156"/>
      <c r="D59" s="174"/>
      <c r="E59" s="222" t="s">
        <v>213</v>
      </c>
      <c r="F59" s="223"/>
      <c r="G59" s="223"/>
      <c r="H59" s="223"/>
      <c r="I59" s="223"/>
      <c r="J59" s="223"/>
      <c r="K59" s="224"/>
      <c r="L59" s="144">
        <f>SUM(F59:I59)</f>
        <v>0</v>
      </c>
    </row>
    <row r="60" spans="1:12" s="178" customFormat="1" ht="12.75">
      <c r="A60" s="156"/>
      <c r="D60" s="174"/>
      <c r="E60" s="143" t="s">
        <v>169</v>
      </c>
      <c r="F60" s="145">
        <f>SUM(F57:F59)</f>
        <v>0</v>
      </c>
      <c r="G60" s="146">
        <f>SUM(G57:G59)</f>
        <v>0</v>
      </c>
      <c r="H60" s="145">
        <f>SUM(H57:H59)</f>
        <v>0</v>
      </c>
      <c r="I60" s="145">
        <f>SUM(I57:I59)</f>
        <v>0</v>
      </c>
      <c r="J60" s="145">
        <f>SUM(J57:J59)</f>
        <v>0</v>
      </c>
      <c r="K60" s="147"/>
      <c r="L60" s="145">
        <f>SUM(L57:L59)</f>
        <v>0</v>
      </c>
    </row>
    <row r="61" spans="1:5" s="178" customFormat="1" ht="12.75">
      <c r="A61" s="156"/>
      <c r="D61" s="174"/>
      <c r="E61" s="176"/>
    </row>
    <row r="62" spans="1:5" s="178" customFormat="1" ht="12.75">
      <c r="A62" s="156"/>
      <c r="D62" s="174"/>
      <c r="E62" s="176"/>
    </row>
  </sheetData>
  <sheetProtection/>
  <mergeCells count="10">
    <mergeCell ref="L2:Q2"/>
    <mergeCell ref="B36:C36"/>
    <mergeCell ref="B1:I1"/>
    <mergeCell ref="B34:C34"/>
    <mergeCell ref="B16:C16"/>
    <mergeCell ref="B22:C22"/>
    <mergeCell ref="B4:C4"/>
    <mergeCell ref="B12:C12"/>
    <mergeCell ref="B27:C27"/>
    <mergeCell ref="B32:C32"/>
  </mergeCells>
  <conditionalFormatting sqref="L27:Q28 Q25 L16:Q17 Q8:Q9 F36:J36 Q19 Q14 E8:J9 E21:J28 L22:Q23 E34:J35 L34:Q36 E11:J19 L12:Q12">
    <cfRule type="cellIs" priority="7" dxfId="0" operator="equal" stopIfTrue="1">
      <formula>0</formula>
    </cfRule>
  </conditionalFormatting>
  <conditionalFormatting sqref="Q20 E20:J20">
    <cfRule type="cellIs" priority="6" dxfId="0" operator="equal" stopIfTrue="1">
      <formula>0</formula>
    </cfRule>
  </conditionalFormatting>
  <conditionalFormatting sqref="Q30 E29:J29 E30 H30:J30 E31:J32 L32:Q32">
    <cfRule type="cellIs" priority="5" dxfId="0" operator="equal" stopIfTrue="1">
      <formula>0</formula>
    </cfRule>
  </conditionalFormatting>
  <conditionalFormatting sqref="F30:G30">
    <cfRule type="cellIs" priority="4" dxfId="0" operator="equal" stopIfTrue="1">
      <formula>0</formula>
    </cfRule>
  </conditionalFormatting>
  <conditionalFormatting sqref="Q10 E10:J10">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6" r:id="rId1"/>
  <headerFooter alignWithMargins="0">
    <oddHeader>&amp;C&amp;16Detailed General Fund Budget Proposals 2014-18&amp;R&amp;16Appendix 3</oddHeader>
    <oddFooter>&amp;CPage &amp;P</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Q69"/>
  <sheetViews>
    <sheetView zoomScalePageLayoutView="0" workbookViewId="0" topLeftCell="A1">
      <pane ySplit="2" topLeftCell="A16" activePane="bottomLeft" state="frozen"/>
      <selection pane="topLeft" activeCell="A1" sqref="A1:N4"/>
      <selection pane="bottomLeft" activeCell="B28" sqref="B28:C28"/>
    </sheetView>
  </sheetViews>
  <sheetFormatPr defaultColWidth="9.140625" defaultRowHeight="12.75"/>
  <cols>
    <col min="1" max="1" width="5.140625" style="121" bestFit="1" customWidth="1"/>
    <col min="2" max="2" width="18.00390625" style="121" customWidth="1"/>
    <col min="3" max="3" width="63.57421875" style="121" customWidth="1"/>
    <col min="4" max="4" width="3.28125" style="133" customWidth="1"/>
    <col min="5" max="5" width="9.421875" style="134" customWidth="1"/>
    <col min="6" max="6" width="10.28125" style="121" bestFit="1" customWidth="1"/>
    <col min="7" max="9" width="9.28125" style="121" bestFit="1" customWidth="1"/>
    <col min="10" max="10" width="9.28125" style="121" hidden="1" customWidth="1"/>
    <col min="11" max="11" width="2.140625" style="121" customWidth="1"/>
    <col min="12" max="12" width="7.00390625" style="121" customWidth="1"/>
    <col min="13" max="13" width="5.7109375" style="121" customWidth="1"/>
    <col min="14" max="14" width="4.57421875" style="121" customWidth="1"/>
    <col min="15" max="15" width="4.8515625" style="121" customWidth="1"/>
    <col min="16" max="16" width="4.8515625" style="121" hidden="1" customWidth="1"/>
    <col min="17" max="17" width="5.28125" style="121" customWidth="1"/>
    <col min="18" max="16384" width="9.140625" style="121" customWidth="1"/>
  </cols>
  <sheetData>
    <row r="1" spans="2:16" ht="31.5" customHeight="1">
      <c r="B1" s="294" t="s">
        <v>229</v>
      </c>
      <c r="C1" s="294"/>
      <c r="D1" s="294"/>
      <c r="E1" s="294"/>
      <c r="F1" s="294"/>
      <c r="G1" s="294"/>
      <c r="H1" s="294"/>
      <c r="I1" s="294"/>
      <c r="J1" s="122"/>
      <c r="L1" s="292"/>
      <c r="M1" s="292"/>
      <c r="N1" s="292"/>
      <c r="O1" s="292"/>
      <c r="P1" s="126"/>
    </row>
    <row r="2" spans="1:17" s="178" customFormat="1" ht="20.25" customHeight="1">
      <c r="A2" s="207"/>
      <c r="C2" s="123" t="s">
        <v>13</v>
      </c>
      <c r="D2" s="124"/>
      <c r="E2" s="149"/>
      <c r="F2" s="206" t="s">
        <v>34</v>
      </c>
      <c r="G2" s="206" t="s">
        <v>31</v>
      </c>
      <c r="H2" s="206" t="s">
        <v>32</v>
      </c>
      <c r="I2" s="206" t="s">
        <v>147</v>
      </c>
      <c r="J2" s="206" t="s">
        <v>147</v>
      </c>
      <c r="L2" s="292" t="s">
        <v>111</v>
      </c>
      <c r="M2" s="292"/>
      <c r="N2" s="292"/>
      <c r="O2" s="292"/>
      <c r="P2" s="292"/>
      <c r="Q2" s="292"/>
    </row>
    <row r="3" spans="3:17" s="178" customFormat="1" ht="44.25" customHeight="1">
      <c r="C3" s="123"/>
      <c r="D3" s="124"/>
      <c r="E3" s="149" t="s">
        <v>33</v>
      </c>
      <c r="F3" s="206" t="s">
        <v>14</v>
      </c>
      <c r="G3" s="206" t="s">
        <v>14</v>
      </c>
      <c r="H3" s="206" t="s">
        <v>14</v>
      </c>
      <c r="I3" s="206" t="s">
        <v>14</v>
      </c>
      <c r="J3" s="206" t="s">
        <v>14</v>
      </c>
      <c r="L3" s="127" t="s">
        <v>34</v>
      </c>
      <c r="M3" s="127" t="s">
        <v>31</v>
      </c>
      <c r="N3" s="127" t="s">
        <v>32</v>
      </c>
      <c r="O3" s="127" t="s">
        <v>147</v>
      </c>
      <c r="P3" s="132" t="s">
        <v>147</v>
      </c>
      <c r="Q3" s="132" t="s">
        <v>15</v>
      </c>
    </row>
    <row r="4" spans="2:17" s="178" customFormat="1" ht="12.75">
      <c r="B4" s="296"/>
      <c r="C4" s="296"/>
      <c r="D4" s="129"/>
      <c r="E4" s="155"/>
      <c r="F4" s="130"/>
      <c r="G4" s="130"/>
      <c r="H4" s="130"/>
      <c r="I4" s="130"/>
      <c r="J4" s="130"/>
      <c r="L4" s="225"/>
      <c r="M4" s="225"/>
      <c r="N4" s="225"/>
      <c r="O4" s="225"/>
      <c r="P4" s="225"/>
      <c r="Q4" s="225">
        <f>+SUM(R4:U4)</f>
        <v>0</v>
      </c>
    </row>
    <row r="5" spans="2:17" s="178" customFormat="1" ht="12.75" hidden="1">
      <c r="B5" s="204"/>
      <c r="C5" s="206" t="s">
        <v>1</v>
      </c>
      <c r="D5" s="129"/>
      <c r="E5" s="155"/>
      <c r="F5" s="128">
        <v>3432</v>
      </c>
      <c r="G5" s="128">
        <f>F30</f>
        <v>3283</v>
      </c>
      <c r="H5" s="128">
        <f>G30</f>
        <v>2801</v>
      </c>
      <c r="I5" s="128">
        <f>H30</f>
        <v>2585</v>
      </c>
      <c r="J5" s="130"/>
      <c r="L5" s="225"/>
      <c r="M5" s="225"/>
      <c r="N5" s="225"/>
      <c r="O5" s="225"/>
      <c r="P5" s="225"/>
      <c r="Q5" s="225"/>
    </row>
    <row r="6" spans="2:17" s="174" customFormat="1" ht="12.75" hidden="1">
      <c r="B6" s="226"/>
      <c r="C6" s="175"/>
      <c r="D6" s="175"/>
      <c r="E6" s="208"/>
      <c r="F6" s="227"/>
      <c r="G6" s="227"/>
      <c r="H6" s="227"/>
      <c r="I6" s="227"/>
      <c r="J6" s="227"/>
      <c r="L6" s="225"/>
      <c r="M6" s="225"/>
      <c r="N6" s="225"/>
      <c r="O6" s="225"/>
      <c r="P6" s="225"/>
      <c r="Q6" s="225"/>
    </row>
    <row r="7" spans="2:17" s="174" customFormat="1" ht="12.75">
      <c r="B7" s="151" t="s">
        <v>23</v>
      </c>
      <c r="C7" s="217"/>
      <c r="D7" s="175"/>
      <c r="E7" s="208"/>
      <c r="F7" s="218"/>
      <c r="G7" s="218"/>
      <c r="H7" s="218"/>
      <c r="I7" s="218"/>
      <c r="J7" s="218"/>
      <c r="L7" s="228"/>
      <c r="M7" s="228"/>
      <c r="N7" s="228"/>
      <c r="O7" s="228"/>
      <c r="P7" s="228"/>
      <c r="Q7" s="228"/>
    </row>
    <row r="8" spans="1:17" s="178" customFormat="1" ht="25.5">
      <c r="A8" s="178">
        <v>1</v>
      </c>
      <c r="B8" s="138" t="s">
        <v>153</v>
      </c>
      <c r="C8" s="196" t="s">
        <v>179</v>
      </c>
      <c r="D8" s="210"/>
      <c r="E8" s="197" t="s">
        <v>39</v>
      </c>
      <c r="F8" s="211">
        <v>-5</v>
      </c>
      <c r="G8" s="211">
        <v>-5</v>
      </c>
      <c r="H8" s="211">
        <v>-6</v>
      </c>
      <c r="I8" s="211"/>
      <c r="J8" s="211">
        <v>-6</v>
      </c>
      <c r="L8" s="212"/>
      <c r="M8" s="212"/>
      <c r="N8" s="212"/>
      <c r="O8" s="212"/>
      <c r="P8" s="212"/>
      <c r="Q8" s="212">
        <f aca="true" t="shared" si="0" ref="Q8:Q13">+SUM(L8:O8)</f>
        <v>0</v>
      </c>
    </row>
    <row r="9" spans="1:17" s="178" customFormat="1" ht="51">
      <c r="A9" s="178">
        <v>2</v>
      </c>
      <c r="B9" s="138" t="s">
        <v>74</v>
      </c>
      <c r="C9" s="196" t="s">
        <v>57</v>
      </c>
      <c r="D9" s="210"/>
      <c r="E9" s="197" t="s">
        <v>38</v>
      </c>
      <c r="F9" s="211">
        <v>-36</v>
      </c>
      <c r="G9" s="211"/>
      <c r="H9" s="211"/>
      <c r="I9" s="211"/>
      <c r="J9" s="211"/>
      <c r="L9" s="212">
        <v>1</v>
      </c>
      <c r="M9" s="212"/>
      <c r="N9" s="212"/>
      <c r="O9" s="212"/>
      <c r="P9" s="212"/>
      <c r="Q9" s="212">
        <f t="shared" si="0"/>
        <v>1</v>
      </c>
    </row>
    <row r="10" spans="1:17" s="178" customFormat="1" ht="12.75">
      <c r="A10" s="178">
        <f>+A9+1</f>
        <v>3</v>
      </c>
      <c r="B10" s="138" t="s">
        <v>74</v>
      </c>
      <c r="C10" s="196" t="s">
        <v>76</v>
      </c>
      <c r="D10" s="210"/>
      <c r="E10" s="197" t="s">
        <v>39</v>
      </c>
      <c r="F10" s="211">
        <v>-10</v>
      </c>
      <c r="G10" s="211"/>
      <c r="H10" s="211">
        <v>-10</v>
      </c>
      <c r="I10" s="211"/>
      <c r="J10" s="211">
        <v>-10</v>
      </c>
      <c r="L10" s="212"/>
      <c r="M10" s="212"/>
      <c r="N10" s="212"/>
      <c r="O10" s="212"/>
      <c r="P10" s="212"/>
      <c r="Q10" s="212">
        <f t="shared" si="0"/>
        <v>0</v>
      </c>
    </row>
    <row r="11" spans="1:17" s="178" customFormat="1" ht="12.75">
      <c r="A11" s="156">
        <f>+A10+1</f>
        <v>4</v>
      </c>
      <c r="B11" s="173" t="s">
        <v>230</v>
      </c>
      <c r="C11" s="172" t="s">
        <v>113</v>
      </c>
      <c r="D11" s="210"/>
      <c r="E11" s="197" t="s">
        <v>39</v>
      </c>
      <c r="F11" s="181"/>
      <c r="G11" s="181">
        <v>-50</v>
      </c>
      <c r="H11" s="181"/>
      <c r="I11" s="181"/>
      <c r="J11" s="211"/>
      <c r="L11" s="180">
        <v>1</v>
      </c>
      <c r="M11" s="180"/>
      <c r="N11" s="180"/>
      <c r="O11" s="180"/>
      <c r="P11" s="180"/>
      <c r="Q11" s="180">
        <f t="shared" si="0"/>
        <v>1</v>
      </c>
    </row>
    <row r="12" spans="1:17" s="178" customFormat="1" ht="12.75">
      <c r="A12" s="156">
        <v>5</v>
      </c>
      <c r="B12" s="138" t="s">
        <v>230</v>
      </c>
      <c r="C12" s="196" t="s">
        <v>79</v>
      </c>
      <c r="D12" s="210"/>
      <c r="E12" s="197" t="s">
        <v>36</v>
      </c>
      <c r="F12" s="211">
        <v>-2</v>
      </c>
      <c r="G12" s="211"/>
      <c r="H12" s="211"/>
      <c r="I12" s="211"/>
      <c r="J12" s="211"/>
      <c r="L12" s="212"/>
      <c r="M12" s="212"/>
      <c r="N12" s="212"/>
      <c r="O12" s="212"/>
      <c r="P12" s="212"/>
      <c r="Q12" s="212">
        <f t="shared" si="0"/>
        <v>0</v>
      </c>
    </row>
    <row r="13" spans="1:17" s="178" customFormat="1" ht="25.5">
      <c r="A13" s="156">
        <v>6</v>
      </c>
      <c r="B13" s="138" t="s">
        <v>230</v>
      </c>
      <c r="C13" s="196" t="s">
        <v>80</v>
      </c>
      <c r="D13" s="210"/>
      <c r="E13" s="197" t="s">
        <v>36</v>
      </c>
      <c r="F13" s="211"/>
      <c r="G13" s="211">
        <v>-30</v>
      </c>
      <c r="H13" s="211">
        <v>-10</v>
      </c>
      <c r="I13" s="211"/>
      <c r="J13" s="211">
        <v>-10</v>
      </c>
      <c r="L13" s="212"/>
      <c r="M13" s="212"/>
      <c r="N13" s="212"/>
      <c r="O13" s="212"/>
      <c r="P13" s="212"/>
      <c r="Q13" s="212">
        <f t="shared" si="0"/>
        <v>0</v>
      </c>
    </row>
    <row r="14" spans="1:17" s="178" customFormat="1" ht="12.75">
      <c r="A14" s="156">
        <v>7</v>
      </c>
      <c r="B14" s="138" t="s">
        <v>293</v>
      </c>
      <c r="C14" s="196" t="s">
        <v>295</v>
      </c>
      <c r="D14" s="210"/>
      <c r="E14" s="197" t="s">
        <v>36</v>
      </c>
      <c r="F14" s="211"/>
      <c r="G14" s="211">
        <v>-300</v>
      </c>
      <c r="H14" s="211">
        <v>0</v>
      </c>
      <c r="I14" s="211">
        <v>0</v>
      </c>
      <c r="J14" s="211">
        <v>-10</v>
      </c>
      <c r="L14" s="212"/>
      <c r="M14" s="212"/>
      <c r="N14" s="212"/>
      <c r="O14" s="212"/>
      <c r="P14" s="212"/>
      <c r="Q14" s="212">
        <f>+SUM(L14:O14)</f>
        <v>0</v>
      </c>
    </row>
    <row r="15" spans="1:17" s="178" customFormat="1" ht="12.75">
      <c r="A15" s="156"/>
      <c r="B15" s="226"/>
      <c r="C15" s="175"/>
      <c r="D15" s="175"/>
      <c r="E15" s="208"/>
      <c r="F15" s="227"/>
      <c r="G15" s="227"/>
      <c r="H15" s="227"/>
      <c r="I15" s="227"/>
      <c r="J15" s="227"/>
      <c r="L15" s="220"/>
      <c r="M15" s="220"/>
      <c r="N15" s="220"/>
      <c r="O15" s="220"/>
      <c r="P15" s="220"/>
      <c r="Q15" s="220"/>
    </row>
    <row r="16" spans="2:17" s="174" customFormat="1" ht="13.5" customHeight="1" thickBot="1">
      <c r="B16" s="293" t="s">
        <v>24</v>
      </c>
      <c r="C16" s="293"/>
      <c r="D16" s="202"/>
      <c r="E16" s="208"/>
      <c r="F16" s="135">
        <f>+SUM(F8:F15)</f>
        <v>-53</v>
      </c>
      <c r="G16" s="135">
        <f>+SUM(G8:G15)</f>
        <v>-385</v>
      </c>
      <c r="H16" s="135">
        <f>+SUM(H8:H15)</f>
        <v>-26</v>
      </c>
      <c r="I16" s="135">
        <f>+SUM(I8:I15)</f>
        <v>0</v>
      </c>
      <c r="J16" s="135">
        <f>+SUM(J8:J10)</f>
        <v>-16</v>
      </c>
      <c r="L16" s="136">
        <f aca="true" t="shared" si="1" ref="L16:Q16">SUM(L8:L15)</f>
        <v>2</v>
      </c>
      <c r="M16" s="136">
        <f t="shared" si="1"/>
        <v>0</v>
      </c>
      <c r="N16" s="136">
        <f t="shared" si="1"/>
        <v>0</v>
      </c>
      <c r="O16" s="136">
        <f t="shared" si="1"/>
        <v>0</v>
      </c>
      <c r="P16" s="136">
        <f t="shared" si="1"/>
        <v>0</v>
      </c>
      <c r="Q16" s="136">
        <f t="shared" si="1"/>
        <v>2</v>
      </c>
    </row>
    <row r="17" spans="4:17" s="178" customFormat="1" ht="12.75">
      <c r="D17" s="174"/>
      <c r="E17" s="208"/>
      <c r="F17" s="209"/>
      <c r="G17" s="209"/>
      <c r="H17" s="209"/>
      <c r="I17" s="209"/>
      <c r="J17" s="209"/>
      <c r="L17" s="229"/>
      <c r="M17" s="229"/>
      <c r="N17" s="229"/>
      <c r="O17" s="229"/>
      <c r="P17" s="229"/>
      <c r="Q17" s="229"/>
    </row>
    <row r="18" spans="1:17" s="174" customFormat="1" ht="12.75">
      <c r="A18" s="154"/>
      <c r="B18" s="205" t="s">
        <v>27</v>
      </c>
      <c r="C18" s="217"/>
      <c r="D18" s="175"/>
      <c r="E18" s="208"/>
      <c r="F18" s="218"/>
      <c r="G18" s="218"/>
      <c r="H18" s="218"/>
      <c r="I18" s="218"/>
      <c r="J18" s="218"/>
      <c r="L18" s="219"/>
      <c r="M18" s="219"/>
      <c r="N18" s="219"/>
      <c r="O18" s="219"/>
      <c r="P18" s="219"/>
      <c r="Q18" s="219"/>
    </row>
    <row r="19" spans="1:17" s="178" customFormat="1" ht="25.5">
      <c r="A19" s="156">
        <v>8</v>
      </c>
      <c r="B19" s="138" t="s">
        <v>230</v>
      </c>
      <c r="C19" s="196" t="s">
        <v>181</v>
      </c>
      <c r="D19" s="210"/>
      <c r="E19" s="197"/>
      <c r="F19" s="211">
        <v>4</v>
      </c>
      <c r="G19" s="211">
        <v>3</v>
      </c>
      <c r="H19" s="211">
        <v>10</v>
      </c>
      <c r="I19" s="211"/>
      <c r="J19" s="211">
        <v>8</v>
      </c>
      <c r="L19" s="212"/>
      <c r="M19" s="212"/>
      <c r="N19" s="212"/>
      <c r="O19" s="212"/>
      <c r="P19" s="212"/>
      <c r="Q19" s="212">
        <f>+SUM(L19:O19)</f>
        <v>0</v>
      </c>
    </row>
    <row r="20" spans="1:17" s="174" customFormat="1" ht="12.75">
      <c r="A20" s="154"/>
      <c r="B20" s="213"/>
      <c r="C20" s="214"/>
      <c r="D20" s="175"/>
      <c r="E20" s="208"/>
      <c r="F20" s="215"/>
      <c r="G20" s="215"/>
      <c r="H20" s="215"/>
      <c r="I20" s="215"/>
      <c r="J20" s="215"/>
      <c r="L20" s="216"/>
      <c r="M20" s="216"/>
      <c r="N20" s="216"/>
      <c r="O20" s="216"/>
      <c r="P20" s="216"/>
      <c r="Q20" s="216"/>
    </row>
    <row r="21" spans="1:17" s="174" customFormat="1" ht="13.5" thickBot="1">
      <c r="A21" s="154"/>
      <c r="B21" s="295" t="s">
        <v>28</v>
      </c>
      <c r="C21" s="295"/>
      <c r="D21" s="203"/>
      <c r="E21" s="208"/>
      <c r="F21" s="135">
        <f>+SUM(F19:F20)</f>
        <v>4</v>
      </c>
      <c r="G21" s="135">
        <f>+SUM(G19:G20)</f>
        <v>3</v>
      </c>
      <c r="H21" s="135">
        <f>+SUM(H19:H20)</f>
        <v>10</v>
      </c>
      <c r="I21" s="135">
        <f>+SUM(I19:I20)</f>
        <v>0</v>
      </c>
      <c r="J21" s="135">
        <f>+SUM(J19:J20)</f>
        <v>8</v>
      </c>
      <c r="L21" s="136">
        <f aca="true" t="shared" si="2" ref="L21:Q21">+SUM(L19:L20)</f>
        <v>0</v>
      </c>
      <c r="M21" s="136">
        <f t="shared" si="2"/>
        <v>0</v>
      </c>
      <c r="N21" s="136">
        <f t="shared" si="2"/>
        <v>0</v>
      </c>
      <c r="O21" s="136">
        <f t="shared" si="2"/>
        <v>0</v>
      </c>
      <c r="P21" s="136">
        <f t="shared" si="2"/>
        <v>0</v>
      </c>
      <c r="Q21" s="136">
        <f t="shared" si="2"/>
        <v>0</v>
      </c>
    </row>
    <row r="22" spans="4:17" s="178" customFormat="1" ht="12.75">
      <c r="D22" s="174"/>
      <c r="E22" s="208"/>
      <c r="F22" s="209"/>
      <c r="G22" s="209"/>
      <c r="H22" s="209"/>
      <c r="I22" s="209"/>
      <c r="J22" s="209"/>
      <c r="L22" s="229"/>
      <c r="M22" s="229"/>
      <c r="N22" s="229"/>
      <c r="O22" s="229"/>
      <c r="P22" s="229"/>
      <c r="Q22" s="229"/>
    </row>
    <row r="23" spans="1:10" s="178" customFormat="1" ht="12.75">
      <c r="A23" s="156"/>
      <c r="B23" s="123" t="s">
        <v>16</v>
      </c>
      <c r="D23" s="174"/>
      <c r="E23" s="208"/>
      <c r="F23" s="209"/>
      <c r="G23" s="209"/>
      <c r="H23" s="209"/>
      <c r="I23" s="209"/>
      <c r="J23" s="209"/>
    </row>
    <row r="24" spans="1:17" s="178" customFormat="1" ht="12.75">
      <c r="A24" s="156">
        <v>9</v>
      </c>
      <c r="B24" s="138" t="s">
        <v>291</v>
      </c>
      <c r="C24" s="196" t="s">
        <v>292</v>
      </c>
      <c r="D24" s="210"/>
      <c r="E24" s="197" t="s">
        <v>38</v>
      </c>
      <c r="F24" s="211">
        <v>-100</v>
      </c>
      <c r="G24" s="211">
        <v>-100</v>
      </c>
      <c r="H24" s="211">
        <v>-200</v>
      </c>
      <c r="I24" s="211"/>
      <c r="J24" s="211"/>
      <c r="L24" s="212"/>
      <c r="M24" s="212"/>
      <c r="N24" s="212"/>
      <c r="O24" s="212"/>
      <c r="P24" s="212"/>
      <c r="Q24" s="212">
        <f>+SUM(L24:O24)</f>
        <v>0</v>
      </c>
    </row>
    <row r="25" spans="1:17" s="174" customFormat="1" ht="12.75">
      <c r="A25" s="154"/>
      <c r="B25" s="213"/>
      <c r="C25" s="214"/>
      <c r="D25" s="175"/>
      <c r="E25" s="208"/>
      <c r="F25" s="215"/>
      <c r="G25" s="215"/>
      <c r="H25" s="215"/>
      <c r="I25" s="215"/>
      <c r="J25" s="215"/>
      <c r="L25" s="216"/>
      <c r="M25" s="216"/>
      <c r="N25" s="216"/>
      <c r="O25" s="216"/>
      <c r="P25" s="216"/>
      <c r="Q25" s="216"/>
    </row>
    <row r="26" spans="1:17" s="174" customFormat="1" ht="13.5" thickBot="1">
      <c r="A26" s="154"/>
      <c r="B26" s="295" t="s">
        <v>20</v>
      </c>
      <c r="C26" s="295"/>
      <c r="D26" s="275"/>
      <c r="E26" s="208"/>
      <c r="F26" s="135">
        <f>+SUM(F24:F24)</f>
        <v>-100</v>
      </c>
      <c r="G26" s="135">
        <f>+SUM(G24:G24)</f>
        <v>-100</v>
      </c>
      <c r="H26" s="135">
        <f>+SUM(H24:H24)</f>
        <v>-200</v>
      </c>
      <c r="I26" s="135">
        <f>+SUM(I24:I24)</f>
        <v>0</v>
      </c>
      <c r="J26" s="135">
        <f>+SUM(J24:J24)</f>
        <v>0</v>
      </c>
      <c r="L26" s="136">
        <f aca="true" t="shared" si="3" ref="L26:Q26">+SUM(L24:L24)</f>
        <v>0</v>
      </c>
      <c r="M26" s="136">
        <f t="shared" si="3"/>
        <v>0</v>
      </c>
      <c r="N26" s="136">
        <f t="shared" si="3"/>
        <v>0</v>
      </c>
      <c r="O26" s="136">
        <f t="shared" si="3"/>
        <v>0</v>
      </c>
      <c r="P26" s="136">
        <f t="shared" si="3"/>
        <v>0</v>
      </c>
      <c r="Q26" s="136">
        <f t="shared" si="3"/>
        <v>0</v>
      </c>
    </row>
    <row r="27" spans="4:17" s="178" customFormat="1" ht="12.75">
      <c r="D27" s="174"/>
      <c r="E27" s="208"/>
      <c r="F27" s="209"/>
      <c r="G27" s="209"/>
      <c r="H27" s="209"/>
      <c r="I27" s="209"/>
      <c r="J27" s="209"/>
      <c r="L27" s="229"/>
      <c r="M27" s="229"/>
      <c r="N27" s="229"/>
      <c r="O27" s="229"/>
      <c r="P27" s="229"/>
      <c r="Q27" s="229"/>
    </row>
    <row r="28" spans="2:17" s="174" customFormat="1" ht="13.5" customHeight="1" thickBot="1">
      <c r="B28" s="293" t="s">
        <v>232</v>
      </c>
      <c r="C28" s="293"/>
      <c r="D28" s="202"/>
      <c r="E28" s="208"/>
      <c r="F28" s="135">
        <f>+F16+F21+F26</f>
        <v>-149</v>
      </c>
      <c r="G28" s="135">
        <f>+G16+G21+G26</f>
        <v>-482</v>
      </c>
      <c r="H28" s="135">
        <f>+H16+H21+H26</f>
        <v>-216</v>
      </c>
      <c r="I28" s="135">
        <f>+I16+I21+I26</f>
        <v>0</v>
      </c>
      <c r="J28" s="135">
        <f>+J16+J21+J26</f>
        <v>-8</v>
      </c>
      <c r="L28" s="136">
        <f aca="true" t="shared" si="4" ref="L28:Q28">+L16+L21+L26</f>
        <v>2</v>
      </c>
      <c r="M28" s="136">
        <f t="shared" si="4"/>
        <v>0</v>
      </c>
      <c r="N28" s="136">
        <f t="shared" si="4"/>
        <v>0</v>
      </c>
      <c r="O28" s="136">
        <f t="shared" si="4"/>
        <v>0</v>
      </c>
      <c r="P28" s="136">
        <f t="shared" si="4"/>
        <v>0</v>
      </c>
      <c r="Q28" s="136">
        <f t="shared" si="4"/>
        <v>2</v>
      </c>
    </row>
    <row r="29" spans="2:17" s="174" customFormat="1" ht="13.5" customHeight="1">
      <c r="B29" s="202"/>
      <c r="C29" s="202"/>
      <c r="D29" s="202"/>
      <c r="E29" s="208"/>
      <c r="F29" s="130"/>
      <c r="G29" s="130"/>
      <c r="H29" s="130"/>
      <c r="I29" s="130"/>
      <c r="J29" s="130"/>
      <c r="L29" s="137"/>
      <c r="M29" s="137"/>
      <c r="N29" s="137"/>
      <c r="O29" s="137"/>
      <c r="P29" s="137"/>
      <c r="Q29" s="137"/>
    </row>
    <row r="30" spans="2:17" s="174" customFormat="1" ht="15" customHeight="1" hidden="1" thickBot="1">
      <c r="B30" s="293" t="s">
        <v>2</v>
      </c>
      <c r="C30" s="293"/>
      <c r="D30" s="202"/>
      <c r="E30" s="176"/>
      <c r="F30" s="135">
        <f>F5+F28</f>
        <v>3283</v>
      </c>
      <c r="G30" s="135">
        <f>G5+G28</f>
        <v>2801</v>
      </c>
      <c r="H30" s="135">
        <f>H5+H28</f>
        <v>2585</v>
      </c>
      <c r="I30" s="135">
        <f>I5+I28</f>
        <v>2585</v>
      </c>
      <c r="J30" s="135"/>
      <c r="L30" s="137"/>
      <c r="M30" s="137"/>
      <c r="N30" s="137"/>
      <c r="O30" s="137"/>
      <c r="P30" s="137"/>
      <c r="Q30" s="137"/>
    </row>
    <row r="31" spans="4:10" s="178" customFormat="1" ht="12.75" hidden="1">
      <c r="D31" s="174"/>
      <c r="E31" s="208"/>
      <c r="F31" s="209"/>
      <c r="G31" s="209"/>
      <c r="H31" s="209"/>
      <c r="I31" s="209"/>
      <c r="J31" s="209"/>
    </row>
    <row r="32" spans="2:10" s="178" customFormat="1" ht="12.75">
      <c r="B32" s="191" t="s">
        <v>245</v>
      </c>
      <c r="D32" s="174"/>
      <c r="E32" s="176"/>
      <c r="F32" s="130">
        <v>-51</v>
      </c>
      <c r="G32" s="130">
        <v>-5</v>
      </c>
      <c r="H32" s="130">
        <v>-16</v>
      </c>
      <c r="I32" s="130">
        <v>0</v>
      </c>
      <c r="J32" s="130">
        <f>I32+J28</f>
        <v>-8</v>
      </c>
    </row>
    <row r="33" spans="2:10" s="178" customFormat="1" ht="12.75">
      <c r="B33" s="198" t="s">
        <v>90</v>
      </c>
      <c r="C33" s="123"/>
      <c r="D33" s="174"/>
      <c r="E33" s="176"/>
      <c r="F33" s="130">
        <f>F32-F28</f>
        <v>98</v>
      </c>
      <c r="G33" s="130">
        <f>G32-G28</f>
        <v>477</v>
      </c>
      <c r="H33" s="130">
        <f>H32-H28</f>
        <v>200</v>
      </c>
      <c r="I33" s="130">
        <f>I32-I28</f>
        <v>0</v>
      </c>
      <c r="J33" s="130">
        <v>2995.58</v>
      </c>
    </row>
    <row r="34" spans="4:5" s="178" customFormat="1" ht="12.75">
      <c r="D34" s="174"/>
      <c r="E34" s="176"/>
    </row>
    <row r="35" spans="2:5" s="178" customFormat="1" ht="12.75">
      <c r="B35" s="221"/>
      <c r="C35" s="123" t="s">
        <v>184</v>
      </c>
      <c r="D35" s="174"/>
      <c r="E35" s="176"/>
    </row>
    <row r="36" spans="4:5" s="178" customFormat="1" ht="12.75">
      <c r="D36" s="174"/>
      <c r="E36" s="176"/>
    </row>
    <row r="37" spans="3:12" s="178" customFormat="1" ht="12.75">
      <c r="C37" s="206" t="s">
        <v>187</v>
      </c>
      <c r="D37" s="174"/>
      <c r="E37" s="140" t="s">
        <v>168</v>
      </c>
      <c r="F37" s="141" t="s">
        <v>34</v>
      </c>
      <c r="G37" s="142" t="s">
        <v>31</v>
      </c>
      <c r="H37" s="141" t="s">
        <v>32</v>
      </c>
      <c r="I37" s="141" t="s">
        <v>147</v>
      </c>
      <c r="J37" s="141" t="s">
        <v>147</v>
      </c>
      <c r="K37" s="174"/>
      <c r="L37" s="143" t="s">
        <v>169</v>
      </c>
    </row>
    <row r="38" spans="3:12" s="178" customFormat="1" ht="12.75">
      <c r="C38" s="206"/>
      <c r="D38" s="174"/>
      <c r="E38" s="222" t="s">
        <v>176</v>
      </c>
      <c r="F38" s="223">
        <f>F9</f>
        <v>-36</v>
      </c>
      <c r="G38" s="223">
        <f>G9</f>
        <v>0</v>
      </c>
      <c r="H38" s="223">
        <f>H9</f>
        <v>0</v>
      </c>
      <c r="I38" s="223">
        <f>I9</f>
        <v>0</v>
      </c>
      <c r="J38" s="223">
        <f>J9</f>
        <v>0</v>
      </c>
      <c r="K38" s="224"/>
      <c r="L38" s="144">
        <f>SUM(F38:I38)</f>
        <v>-36</v>
      </c>
    </row>
    <row r="39" spans="3:12" s="178" customFormat="1" ht="12.75">
      <c r="C39" s="206"/>
      <c r="D39" s="174"/>
      <c r="E39" s="222" t="s">
        <v>212</v>
      </c>
      <c r="F39" s="223">
        <f>F8+F10+F11</f>
        <v>-15</v>
      </c>
      <c r="G39" s="223">
        <f>G8+G10+G11</f>
        <v>-55</v>
      </c>
      <c r="H39" s="223">
        <f>H8+H10+H11</f>
        <v>-16</v>
      </c>
      <c r="I39" s="223">
        <f>I8+I10+I11</f>
        <v>0</v>
      </c>
      <c r="J39" s="223" t="e">
        <f>J8+J10+#REF!</f>
        <v>#REF!</v>
      </c>
      <c r="K39" s="224"/>
      <c r="L39" s="144">
        <f>SUM(F39:I39)</f>
        <v>-86</v>
      </c>
    </row>
    <row r="40" spans="3:12" s="178" customFormat="1" ht="12.75">
      <c r="C40" s="206"/>
      <c r="D40" s="174"/>
      <c r="E40" s="222" t="s">
        <v>213</v>
      </c>
      <c r="F40" s="223">
        <f>F12+F13+F14</f>
        <v>-2</v>
      </c>
      <c r="G40" s="223">
        <f>G12+G13+G14</f>
        <v>-330</v>
      </c>
      <c r="H40" s="223">
        <f>H12+H13+H14</f>
        <v>-10</v>
      </c>
      <c r="I40" s="223">
        <f>I12+I13+I14</f>
        <v>0</v>
      </c>
      <c r="J40" s="223" t="e">
        <f>#REF!+#REF!</f>
        <v>#REF!</v>
      </c>
      <c r="K40" s="224"/>
      <c r="L40" s="144">
        <f>SUM(F40:I40)</f>
        <v>-342</v>
      </c>
    </row>
    <row r="41" spans="3:12" s="178" customFormat="1" ht="12.75">
      <c r="C41" s="206"/>
      <c r="D41" s="174"/>
      <c r="E41" s="143" t="s">
        <v>169</v>
      </c>
      <c r="F41" s="145">
        <f>SUM(F38:F40)</f>
        <v>-53</v>
      </c>
      <c r="G41" s="146">
        <f aca="true" t="shared" si="5" ref="G41:L41">SUM(G38:G40)</f>
        <v>-385</v>
      </c>
      <c r="H41" s="145">
        <f t="shared" si="5"/>
        <v>-26</v>
      </c>
      <c r="I41" s="145">
        <f t="shared" si="5"/>
        <v>0</v>
      </c>
      <c r="J41" s="145" t="e">
        <f t="shared" si="5"/>
        <v>#REF!</v>
      </c>
      <c r="K41" s="147"/>
      <c r="L41" s="145">
        <f t="shared" si="5"/>
        <v>-464</v>
      </c>
    </row>
    <row r="42" spans="3:5" s="178" customFormat="1" ht="12.75">
      <c r="C42" s="206"/>
      <c r="D42" s="174"/>
      <c r="E42" s="176"/>
    </row>
    <row r="43" spans="3:12" s="178" customFormat="1" ht="12.75">
      <c r="C43" s="206" t="s">
        <v>195</v>
      </c>
      <c r="D43" s="174"/>
      <c r="E43" s="140" t="s">
        <v>168</v>
      </c>
      <c r="F43" s="141" t="s">
        <v>34</v>
      </c>
      <c r="G43" s="142" t="s">
        <v>31</v>
      </c>
      <c r="H43" s="141" t="s">
        <v>32</v>
      </c>
      <c r="I43" s="141" t="s">
        <v>147</v>
      </c>
      <c r="J43" s="141" t="s">
        <v>147</v>
      </c>
      <c r="K43" s="174"/>
      <c r="L43" s="143" t="s">
        <v>169</v>
      </c>
    </row>
    <row r="44" spans="3:12" s="178" customFormat="1" ht="12.75">
      <c r="C44" s="206"/>
      <c r="D44" s="174"/>
      <c r="E44" s="222" t="s">
        <v>176</v>
      </c>
      <c r="F44" s="223">
        <f>F24</f>
        <v>-100</v>
      </c>
      <c r="G44" s="223">
        <f>G24</f>
        <v>-100</v>
      </c>
      <c r="H44" s="223">
        <f>H24</f>
        <v>-200</v>
      </c>
      <c r="I44" s="223">
        <f>I24</f>
        <v>0</v>
      </c>
      <c r="J44" s="223"/>
      <c r="K44" s="224"/>
      <c r="L44" s="144">
        <f>SUM(F44:I44)</f>
        <v>-400</v>
      </c>
    </row>
    <row r="45" spans="3:12" s="178" customFormat="1" ht="12.75">
      <c r="C45" s="206"/>
      <c r="D45" s="174"/>
      <c r="E45" s="222" t="s">
        <v>212</v>
      </c>
      <c r="F45" s="223"/>
      <c r="G45" s="223"/>
      <c r="H45" s="223"/>
      <c r="I45" s="223"/>
      <c r="J45" s="223"/>
      <c r="K45" s="224"/>
      <c r="L45" s="144">
        <f>SUM(F45:I45)</f>
        <v>0</v>
      </c>
    </row>
    <row r="46" spans="3:12" s="178" customFormat="1" ht="12.75">
      <c r="C46" s="206"/>
      <c r="D46" s="174"/>
      <c r="E46" s="222" t="s">
        <v>213</v>
      </c>
      <c r="F46" s="223"/>
      <c r="G46" s="223"/>
      <c r="H46" s="223"/>
      <c r="I46" s="223"/>
      <c r="J46" s="223"/>
      <c r="K46" s="224"/>
      <c r="L46" s="144">
        <f>SUM(F46:I46)</f>
        <v>0</v>
      </c>
    </row>
    <row r="47" spans="3:12" s="178" customFormat="1" ht="12.75">
      <c r="C47" s="206"/>
      <c r="D47" s="174"/>
      <c r="E47" s="143" t="s">
        <v>169</v>
      </c>
      <c r="F47" s="145">
        <f>SUM(F44:F46)</f>
        <v>-100</v>
      </c>
      <c r="G47" s="146">
        <f>SUM(G44:G46)</f>
        <v>-100</v>
      </c>
      <c r="H47" s="145">
        <f>SUM(H44:H46)</f>
        <v>-200</v>
      </c>
      <c r="I47" s="145">
        <f>SUM(I44:I46)</f>
        <v>0</v>
      </c>
      <c r="J47" s="145">
        <f>SUM(J44:J46)</f>
        <v>0</v>
      </c>
      <c r="K47" s="147"/>
      <c r="L47" s="145">
        <f>SUM(L44:L46)</f>
        <v>-400</v>
      </c>
    </row>
    <row r="48" spans="3:5" s="178" customFormat="1" ht="12.75">
      <c r="C48" s="206"/>
      <c r="D48" s="174"/>
      <c r="E48" s="176"/>
    </row>
    <row r="49" spans="3:12" s="178" customFormat="1" ht="12.75">
      <c r="C49" s="206" t="s">
        <v>8</v>
      </c>
      <c r="D49" s="174"/>
      <c r="E49" s="140" t="s">
        <v>168</v>
      </c>
      <c r="F49" s="141" t="s">
        <v>34</v>
      </c>
      <c r="G49" s="142" t="s">
        <v>31</v>
      </c>
      <c r="H49" s="141" t="s">
        <v>32</v>
      </c>
      <c r="I49" s="141" t="s">
        <v>147</v>
      </c>
      <c r="J49" s="141" t="s">
        <v>147</v>
      </c>
      <c r="K49" s="174"/>
      <c r="L49" s="143" t="s">
        <v>169</v>
      </c>
    </row>
    <row r="50" spans="4:12" s="178" customFormat="1" ht="12.75">
      <c r="D50" s="174"/>
      <c r="E50" s="222" t="s">
        <v>176</v>
      </c>
      <c r="F50" s="223"/>
      <c r="G50" s="223"/>
      <c r="H50" s="223"/>
      <c r="I50" s="223"/>
      <c r="J50" s="223"/>
      <c r="K50" s="224"/>
      <c r="L50" s="144">
        <f>SUM(F50:I50)</f>
        <v>0</v>
      </c>
    </row>
    <row r="51" spans="4:12" s="178" customFormat="1" ht="12.75">
      <c r="D51" s="174"/>
      <c r="E51" s="222" t="s">
        <v>212</v>
      </c>
      <c r="F51" s="223"/>
      <c r="G51" s="223"/>
      <c r="H51" s="223"/>
      <c r="I51" s="223"/>
      <c r="J51" s="223"/>
      <c r="K51" s="224"/>
      <c r="L51" s="144">
        <f>SUM(F51:I51)</f>
        <v>0</v>
      </c>
    </row>
    <row r="52" spans="4:12" s="178" customFormat="1" ht="12.75">
      <c r="D52" s="174"/>
      <c r="E52" s="222" t="s">
        <v>213</v>
      </c>
      <c r="F52" s="223"/>
      <c r="G52" s="223"/>
      <c r="H52" s="223"/>
      <c r="I52" s="223"/>
      <c r="J52" s="223"/>
      <c r="K52" s="224"/>
      <c r="L52" s="144">
        <f>SUM(F52:I52)</f>
        <v>0</v>
      </c>
    </row>
    <row r="53" spans="4:12" s="178" customFormat="1" ht="12.75">
      <c r="D53" s="174"/>
      <c r="E53" s="143" t="s">
        <v>169</v>
      </c>
      <c r="F53" s="145">
        <f>SUM(F50:F52)</f>
        <v>0</v>
      </c>
      <c r="G53" s="146">
        <f>SUM(G50:G52)</f>
        <v>0</v>
      </c>
      <c r="H53" s="145">
        <f>SUM(H50:H52)</f>
        <v>0</v>
      </c>
      <c r="I53" s="145">
        <f>SUM(I50:I52)</f>
        <v>0</v>
      </c>
      <c r="J53" s="145">
        <f>SUM(J50:J52)</f>
        <v>0</v>
      </c>
      <c r="K53" s="147"/>
      <c r="L53" s="145">
        <f>SUM(L50:L52)</f>
        <v>0</v>
      </c>
    </row>
    <row r="54" spans="4:5" s="178" customFormat="1" ht="12.75">
      <c r="D54" s="174"/>
      <c r="E54" s="176"/>
    </row>
    <row r="55" spans="4:5" s="178" customFormat="1" ht="12.75">
      <c r="D55" s="174"/>
      <c r="E55" s="176"/>
    </row>
    <row r="56" spans="4:5" s="178" customFormat="1" ht="12.75">
      <c r="D56" s="174"/>
      <c r="E56" s="176"/>
    </row>
    <row r="57" spans="4:5" s="178" customFormat="1" ht="12.75">
      <c r="D57" s="174"/>
      <c r="E57" s="176"/>
    </row>
    <row r="58" spans="4:5" s="178" customFormat="1" ht="12.75">
      <c r="D58" s="174"/>
      <c r="E58" s="176"/>
    </row>
    <row r="59" spans="4:5" s="178" customFormat="1" ht="12.75">
      <c r="D59" s="174"/>
      <c r="E59" s="176"/>
    </row>
    <row r="60" spans="4:5" s="178" customFormat="1" ht="12.75">
      <c r="D60" s="174"/>
      <c r="E60" s="176"/>
    </row>
    <row r="61" spans="4:5" s="178" customFormat="1" ht="12.75">
      <c r="D61" s="174"/>
      <c r="E61" s="176"/>
    </row>
    <row r="62" spans="4:5" s="178" customFormat="1" ht="12.75">
      <c r="D62" s="174"/>
      <c r="E62" s="176"/>
    </row>
    <row r="63" spans="4:5" s="178" customFormat="1" ht="12.75">
      <c r="D63" s="174"/>
      <c r="E63" s="176"/>
    </row>
    <row r="64" spans="4:5" s="178" customFormat="1" ht="12.75">
      <c r="D64" s="174"/>
      <c r="E64" s="176"/>
    </row>
    <row r="65" spans="4:5" s="178" customFormat="1" ht="12.75">
      <c r="D65" s="174"/>
      <c r="E65" s="176"/>
    </row>
    <row r="66" spans="4:5" s="178" customFormat="1" ht="12.75">
      <c r="D66" s="174"/>
      <c r="E66" s="176"/>
    </row>
    <row r="67" spans="4:5" s="178" customFormat="1" ht="12.75">
      <c r="D67" s="174"/>
      <c r="E67" s="176"/>
    </row>
    <row r="68" spans="4:5" s="178" customFormat="1" ht="12.75">
      <c r="D68" s="174"/>
      <c r="E68" s="176"/>
    </row>
    <row r="69" spans="4:5" s="178" customFormat="1" ht="12.75">
      <c r="D69" s="174"/>
      <c r="E69" s="176"/>
    </row>
  </sheetData>
  <sheetProtection/>
  <mergeCells count="9">
    <mergeCell ref="B30:C30"/>
    <mergeCell ref="L1:O1"/>
    <mergeCell ref="B1:I1"/>
    <mergeCell ref="B4:C4"/>
    <mergeCell ref="B28:C28"/>
    <mergeCell ref="B16:C16"/>
    <mergeCell ref="L2:Q2"/>
    <mergeCell ref="B21:C21"/>
    <mergeCell ref="B26:C26"/>
  </mergeCells>
  <conditionalFormatting sqref="F30:J30 L4:Q10 E6:J10 E18:J18 E20:J21 L16:Q16 E25:J26 E28:J29 L28:Q30 F24:J24 E16:J16">
    <cfRule type="cellIs" priority="16" dxfId="0" operator="equal" stopIfTrue="1">
      <formula>0</formula>
    </cfRule>
  </conditionalFormatting>
  <conditionalFormatting sqref="L21:Q21">
    <cfRule type="cellIs" priority="15" dxfId="0" operator="equal" stopIfTrue="1">
      <formula>0</formula>
    </cfRule>
  </conditionalFormatting>
  <conditionalFormatting sqref="E11:J11 Q11 Q15 E15:J15">
    <cfRule type="cellIs" priority="14" dxfId="0" operator="equal" stopIfTrue="1">
      <formula>0</formula>
    </cfRule>
  </conditionalFormatting>
  <conditionalFormatting sqref="Q12:Q13 E12:J13">
    <cfRule type="cellIs" priority="5" dxfId="0" operator="equal" stopIfTrue="1">
      <formula>0</formula>
    </cfRule>
  </conditionalFormatting>
  <conditionalFormatting sqref="Q19 E19:J19">
    <cfRule type="cellIs" priority="4" dxfId="0" operator="equal" stopIfTrue="1">
      <formula>0</formula>
    </cfRule>
  </conditionalFormatting>
  <conditionalFormatting sqref="L26:Q26 Q24">
    <cfRule type="cellIs" priority="3" dxfId="0" operator="equal" stopIfTrue="1">
      <formula>0</formula>
    </cfRule>
  </conditionalFormatting>
  <conditionalFormatting sqref="E24">
    <cfRule type="cellIs" priority="2" dxfId="0" operator="equal" stopIfTrue="1">
      <formula>0</formula>
    </cfRule>
  </conditionalFormatting>
  <conditionalFormatting sqref="Q14 E14:J14">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3" fitToWidth="1" horizontalDpi="600" verticalDpi="600" orientation="landscape" paperSize="9" scale="79" r:id="rId3"/>
  <headerFooter alignWithMargins="0">
    <oddHeader>&amp;C&amp;16Detailed General Fund Budget Proposals 2014-18&amp;R&amp;16Appendix 3</oddHeader>
    <oddFooter>&amp;CPage &amp;P</oddFooter>
  </headerFooter>
  <legacyDrawing r:id="rId2"/>
</worksheet>
</file>

<file path=xl/worksheets/sheet7.xml><?xml version="1.0" encoding="utf-8"?>
<worksheet xmlns="http://schemas.openxmlformats.org/spreadsheetml/2006/main" xmlns:r="http://schemas.openxmlformats.org/officeDocument/2006/relationships">
  <sheetPr>
    <tabColor rgb="FF0070C0"/>
    <pageSetUpPr fitToPage="1"/>
  </sheetPr>
  <dimension ref="A1:S86"/>
  <sheetViews>
    <sheetView zoomScaleSheetLayoutView="75" zoomScalePageLayoutView="0" workbookViewId="0" topLeftCell="A1">
      <pane ySplit="2" topLeftCell="A3" activePane="bottomLeft" state="frozen"/>
      <selection pane="topLeft" activeCell="A1" sqref="A1:N4"/>
      <selection pane="bottomLeft" activeCell="C16" sqref="C16"/>
    </sheetView>
  </sheetViews>
  <sheetFormatPr defaultColWidth="9.140625" defaultRowHeight="12.75"/>
  <cols>
    <col min="1" max="1" width="5.140625" style="121" bestFit="1" customWidth="1"/>
    <col min="2" max="2" width="19.7109375" style="121" customWidth="1"/>
    <col min="3" max="3" width="54.7109375" style="121" customWidth="1"/>
    <col min="4" max="4" width="4.28125" style="133" customWidth="1"/>
    <col min="5" max="5" width="7.7109375" style="125" customWidth="1"/>
    <col min="6" max="8" width="9.140625" style="121" customWidth="1"/>
    <col min="9" max="9" width="9.421875" style="121" customWidth="1"/>
    <col min="10" max="10" width="7.57421875" style="121" hidden="1" customWidth="1"/>
    <col min="11" max="11" width="1.1484375" style="121" customWidth="1"/>
    <col min="12" max="12" width="6.7109375" style="121" customWidth="1"/>
    <col min="13" max="13" width="5.7109375" style="121" bestFit="1" customWidth="1"/>
    <col min="14" max="14" width="6.28125" style="121" customWidth="1"/>
    <col min="15" max="15" width="5.7109375" style="121" bestFit="1" customWidth="1"/>
    <col min="16" max="16" width="5.7109375" style="121" hidden="1" customWidth="1"/>
    <col min="17" max="17" width="7.7109375" style="121" customWidth="1"/>
    <col min="18" max="18" width="1.8515625" style="121" customWidth="1"/>
    <col min="19" max="19" width="37.140625" style="121" customWidth="1"/>
    <col min="20" max="16384" width="9.140625" style="121" customWidth="1"/>
  </cols>
  <sheetData>
    <row r="1" spans="2:17" ht="20.25">
      <c r="B1" s="294" t="s">
        <v>44</v>
      </c>
      <c r="C1" s="294"/>
      <c r="D1" s="294"/>
      <c r="E1" s="294"/>
      <c r="F1" s="294"/>
      <c r="G1" s="294"/>
      <c r="H1" s="294"/>
      <c r="I1" s="294"/>
      <c r="J1" s="122"/>
      <c r="L1" s="122"/>
      <c r="M1" s="122"/>
      <c r="N1" s="122"/>
      <c r="O1" s="122"/>
      <c r="P1" s="122"/>
      <c r="Q1" s="122"/>
    </row>
    <row r="2" spans="1:17" s="178" customFormat="1" ht="18" customHeight="1">
      <c r="A2" s="207"/>
      <c r="C2" s="123" t="s">
        <v>13</v>
      </c>
      <c r="D2" s="124"/>
      <c r="E2" s="161"/>
      <c r="F2" s="206" t="s">
        <v>34</v>
      </c>
      <c r="G2" s="206" t="s">
        <v>31</v>
      </c>
      <c r="H2" s="206" t="s">
        <v>32</v>
      </c>
      <c r="I2" s="206" t="s">
        <v>147</v>
      </c>
      <c r="J2" s="206" t="s">
        <v>147</v>
      </c>
      <c r="L2" s="292" t="s">
        <v>111</v>
      </c>
      <c r="M2" s="292"/>
      <c r="N2" s="292"/>
      <c r="O2" s="292"/>
      <c r="P2" s="292"/>
      <c r="Q2" s="292"/>
    </row>
    <row r="3" spans="3:17" s="178" customFormat="1" ht="45" customHeight="1">
      <c r="C3" s="123"/>
      <c r="D3" s="124"/>
      <c r="E3" s="201" t="s">
        <v>33</v>
      </c>
      <c r="F3" s="206" t="s">
        <v>14</v>
      </c>
      <c r="G3" s="206" t="s">
        <v>14</v>
      </c>
      <c r="H3" s="206" t="s">
        <v>14</v>
      </c>
      <c r="I3" s="206" t="s">
        <v>14</v>
      </c>
      <c r="J3" s="206" t="s">
        <v>14</v>
      </c>
      <c r="L3" s="127" t="s">
        <v>34</v>
      </c>
      <c r="M3" s="127" t="s">
        <v>31</v>
      </c>
      <c r="N3" s="127" t="s">
        <v>32</v>
      </c>
      <c r="O3" s="127" t="s">
        <v>147</v>
      </c>
      <c r="P3" s="127" t="s">
        <v>147</v>
      </c>
      <c r="Q3" s="127" t="s">
        <v>15</v>
      </c>
    </row>
    <row r="4" spans="3:17" s="178" customFormat="1" ht="13.5" customHeight="1">
      <c r="C4" s="123"/>
      <c r="D4" s="124"/>
      <c r="E4" s="201"/>
      <c r="F4" s="206"/>
      <c r="G4" s="206"/>
      <c r="H4" s="206"/>
      <c r="I4" s="206"/>
      <c r="J4" s="206"/>
      <c r="L4" s="127"/>
      <c r="M4" s="127"/>
      <c r="N4" s="127"/>
      <c r="O4" s="127"/>
      <c r="P4" s="127"/>
      <c r="Q4" s="127"/>
    </row>
    <row r="5" spans="3:17" s="178" customFormat="1" ht="15.75" customHeight="1" hidden="1">
      <c r="C5" s="206" t="s">
        <v>1</v>
      </c>
      <c r="D5" s="124"/>
      <c r="E5" s="201"/>
      <c r="F5" s="128">
        <v>937</v>
      </c>
      <c r="G5" s="128">
        <f>F45</f>
        <v>1095</v>
      </c>
      <c r="H5" s="128">
        <f>G45</f>
        <v>943</v>
      </c>
      <c r="I5" s="128">
        <f>H45</f>
        <v>816</v>
      </c>
      <c r="J5" s="206"/>
      <c r="L5" s="127"/>
      <c r="M5" s="127"/>
      <c r="N5" s="127"/>
      <c r="O5" s="127"/>
      <c r="P5" s="127"/>
      <c r="Q5" s="127"/>
    </row>
    <row r="6" spans="2:17" s="178" customFormat="1" ht="12.75" hidden="1">
      <c r="B6" s="296"/>
      <c r="C6" s="296"/>
      <c r="D6" s="129"/>
      <c r="E6" s="161"/>
      <c r="F6" s="130"/>
      <c r="G6" s="130"/>
      <c r="H6" s="130"/>
      <c r="I6" s="130"/>
      <c r="J6" s="130"/>
      <c r="L6" s="131"/>
      <c r="M6" s="131"/>
      <c r="N6" s="131"/>
      <c r="O6" s="131"/>
      <c r="P6" s="131"/>
      <c r="Q6" s="132"/>
    </row>
    <row r="7" spans="2:17" s="178" customFormat="1" ht="12.75">
      <c r="B7" s="123" t="s">
        <v>16</v>
      </c>
      <c r="D7" s="174"/>
      <c r="E7" s="161"/>
      <c r="F7" s="209"/>
      <c r="G7" s="209"/>
      <c r="H7" s="209"/>
      <c r="I7" s="209"/>
      <c r="J7" s="209"/>
      <c r="L7" s="131"/>
      <c r="M7" s="131"/>
      <c r="N7" s="131"/>
      <c r="O7" s="131"/>
      <c r="P7" s="131"/>
      <c r="Q7" s="132"/>
    </row>
    <row r="8" spans="1:17" s="178" customFormat="1" ht="25.5">
      <c r="A8" s="178">
        <v>1</v>
      </c>
      <c r="B8" s="138" t="s">
        <v>45</v>
      </c>
      <c r="C8" s="196" t="s">
        <v>46</v>
      </c>
      <c r="D8" s="210"/>
      <c r="E8" s="161" t="s">
        <v>36</v>
      </c>
      <c r="F8" s="211"/>
      <c r="G8" s="211">
        <v>-3</v>
      </c>
      <c r="H8" s="211"/>
      <c r="I8" s="211"/>
      <c r="J8" s="211"/>
      <c r="L8" s="212"/>
      <c r="M8" s="212"/>
      <c r="N8" s="212"/>
      <c r="O8" s="212"/>
      <c r="P8" s="212"/>
      <c r="Q8" s="212">
        <f aca="true" t="shared" si="0" ref="Q8:Q14">SUM(L8:O8)</f>
        <v>0</v>
      </c>
    </row>
    <row r="9" spans="1:17" s="178" customFormat="1" ht="56.25" customHeight="1">
      <c r="A9" s="178">
        <v>2</v>
      </c>
      <c r="B9" s="138" t="s">
        <v>45</v>
      </c>
      <c r="C9" s="196" t="s">
        <v>3</v>
      </c>
      <c r="D9" s="210"/>
      <c r="E9" s="161" t="s">
        <v>36</v>
      </c>
      <c r="F9" s="211"/>
      <c r="G9" s="211">
        <v>-3</v>
      </c>
      <c r="H9" s="211"/>
      <c r="I9" s="211"/>
      <c r="J9" s="211"/>
      <c r="L9" s="212"/>
      <c r="M9" s="212"/>
      <c r="N9" s="212"/>
      <c r="O9" s="212"/>
      <c r="P9" s="212"/>
      <c r="Q9" s="212">
        <f t="shared" si="0"/>
        <v>0</v>
      </c>
    </row>
    <row r="10" spans="1:17" s="178" customFormat="1" ht="46.5" customHeight="1">
      <c r="A10" s="178">
        <v>3</v>
      </c>
      <c r="B10" s="138" t="s">
        <v>45</v>
      </c>
      <c r="C10" s="196" t="s">
        <v>154</v>
      </c>
      <c r="D10" s="210"/>
      <c r="E10" s="161" t="s">
        <v>36</v>
      </c>
      <c r="F10" s="211"/>
      <c r="G10" s="211"/>
      <c r="H10" s="211">
        <v>-2</v>
      </c>
      <c r="I10" s="211"/>
      <c r="J10" s="211">
        <v>-1</v>
      </c>
      <c r="L10" s="212"/>
      <c r="M10" s="212"/>
      <c r="N10" s="212"/>
      <c r="O10" s="212"/>
      <c r="P10" s="212"/>
      <c r="Q10" s="212">
        <f t="shared" si="0"/>
        <v>0</v>
      </c>
    </row>
    <row r="11" spans="1:17" s="178" customFormat="1" ht="38.25">
      <c r="A11" s="178">
        <v>4</v>
      </c>
      <c r="B11" s="138" t="s">
        <v>47</v>
      </c>
      <c r="C11" s="196" t="s">
        <v>48</v>
      </c>
      <c r="D11" s="210"/>
      <c r="E11" s="161" t="s">
        <v>39</v>
      </c>
      <c r="F11" s="211">
        <v>-5</v>
      </c>
      <c r="G11" s="211"/>
      <c r="H11" s="211"/>
      <c r="I11" s="211"/>
      <c r="J11" s="211"/>
      <c r="L11" s="212"/>
      <c r="M11" s="212"/>
      <c r="N11" s="212"/>
      <c r="O11" s="212"/>
      <c r="P11" s="212"/>
      <c r="Q11" s="212">
        <f t="shared" si="0"/>
        <v>0</v>
      </c>
    </row>
    <row r="12" spans="1:19" s="178" customFormat="1" ht="63.75">
      <c r="A12" s="178">
        <v>5</v>
      </c>
      <c r="B12" s="138" t="s">
        <v>47</v>
      </c>
      <c r="C12" s="196" t="s">
        <v>55</v>
      </c>
      <c r="D12" s="210"/>
      <c r="E12" s="161" t="s">
        <v>36</v>
      </c>
      <c r="F12" s="211"/>
      <c r="G12" s="211">
        <v>25</v>
      </c>
      <c r="H12" s="211"/>
      <c r="I12" s="211"/>
      <c r="J12" s="211"/>
      <c r="L12" s="212"/>
      <c r="M12" s="212"/>
      <c r="N12" s="212"/>
      <c r="O12" s="212"/>
      <c r="P12" s="212"/>
      <c r="Q12" s="212">
        <f t="shared" si="0"/>
        <v>0</v>
      </c>
      <c r="S12" s="230"/>
    </row>
    <row r="13" spans="1:19" s="178" customFormat="1" ht="25.5">
      <c r="A13" s="178">
        <v>6</v>
      </c>
      <c r="B13" s="138" t="s">
        <v>47</v>
      </c>
      <c r="C13" s="196" t="s">
        <v>4</v>
      </c>
      <c r="D13" s="210"/>
      <c r="E13" s="161" t="s">
        <v>36</v>
      </c>
      <c r="F13" s="211"/>
      <c r="G13" s="211">
        <v>25</v>
      </c>
      <c r="H13" s="211"/>
      <c r="I13" s="211"/>
      <c r="J13" s="211"/>
      <c r="L13" s="212"/>
      <c r="M13" s="212"/>
      <c r="N13" s="212"/>
      <c r="O13" s="212"/>
      <c r="P13" s="212"/>
      <c r="Q13" s="212">
        <f t="shared" si="0"/>
        <v>0</v>
      </c>
      <c r="S13" s="230"/>
    </row>
    <row r="14" spans="1:19" s="178" customFormat="1" ht="25.5">
      <c r="A14" s="178">
        <v>7</v>
      </c>
      <c r="B14" s="138" t="s">
        <v>47</v>
      </c>
      <c r="C14" s="196" t="s">
        <v>49</v>
      </c>
      <c r="D14" s="210"/>
      <c r="E14" s="161" t="s">
        <v>36</v>
      </c>
      <c r="F14" s="211"/>
      <c r="G14" s="211">
        <v>25</v>
      </c>
      <c r="H14" s="211"/>
      <c r="I14" s="211"/>
      <c r="J14" s="211"/>
      <c r="L14" s="212"/>
      <c r="M14" s="212"/>
      <c r="N14" s="212"/>
      <c r="O14" s="212"/>
      <c r="P14" s="212"/>
      <c r="Q14" s="212">
        <f t="shared" si="0"/>
        <v>0</v>
      </c>
      <c r="S14" s="230"/>
    </row>
    <row r="15" spans="1:17" s="178" customFormat="1" ht="12.75">
      <c r="A15" s="178">
        <f>+A14+1</f>
        <v>8</v>
      </c>
      <c r="B15" s="138" t="s">
        <v>47</v>
      </c>
      <c r="C15" s="196" t="s">
        <v>316</v>
      </c>
      <c r="D15" s="210"/>
      <c r="E15" s="161" t="s">
        <v>38</v>
      </c>
      <c r="F15" s="211">
        <v>-66</v>
      </c>
      <c r="G15" s="211"/>
      <c r="H15" s="211"/>
      <c r="I15" s="211"/>
      <c r="J15" s="211"/>
      <c r="L15" s="212"/>
      <c r="M15" s="212"/>
      <c r="N15" s="212"/>
      <c r="O15" s="212"/>
      <c r="P15" s="212"/>
      <c r="Q15" s="212">
        <f>SUM(L15:O15)</f>
        <v>0</v>
      </c>
    </row>
    <row r="16" spans="2:17" s="174" customFormat="1" ht="12.75">
      <c r="B16" s="213"/>
      <c r="C16" s="214"/>
      <c r="D16" s="175"/>
      <c r="E16" s="176"/>
      <c r="F16" s="215"/>
      <c r="G16" s="215"/>
      <c r="H16" s="215"/>
      <c r="I16" s="215"/>
      <c r="J16" s="215"/>
      <c r="L16" s="216"/>
      <c r="M16" s="216"/>
      <c r="N16" s="216"/>
      <c r="O16" s="216"/>
      <c r="P16" s="216"/>
      <c r="Q16" s="216"/>
    </row>
    <row r="17" spans="2:17" s="174" customFormat="1" ht="13.5" thickBot="1">
      <c r="B17" s="293" t="s">
        <v>20</v>
      </c>
      <c r="C17" s="293"/>
      <c r="D17" s="202"/>
      <c r="E17" s="176"/>
      <c r="F17" s="135">
        <f>+SUM(F8:F15)</f>
        <v>-71</v>
      </c>
      <c r="G17" s="135">
        <f>+SUM(G8:G15)</f>
        <v>69</v>
      </c>
      <c r="H17" s="135">
        <f>+SUM(H8:H15)</f>
        <v>-2</v>
      </c>
      <c r="I17" s="135">
        <f>+SUM(I8:I15)</f>
        <v>0</v>
      </c>
      <c r="J17" s="135">
        <f>+SUM(J8:J14)</f>
        <v>-1</v>
      </c>
      <c r="L17" s="136">
        <f aca="true" t="shared" si="1" ref="L17:Q17">+SUM(L8:L15)</f>
        <v>0</v>
      </c>
      <c r="M17" s="136">
        <f t="shared" si="1"/>
        <v>0</v>
      </c>
      <c r="N17" s="136">
        <f t="shared" si="1"/>
        <v>0</v>
      </c>
      <c r="O17" s="136">
        <f t="shared" si="1"/>
        <v>0</v>
      </c>
      <c r="P17" s="136">
        <f t="shared" si="1"/>
        <v>0</v>
      </c>
      <c r="Q17" s="136">
        <f t="shared" si="1"/>
        <v>0</v>
      </c>
    </row>
    <row r="18" spans="2:17" s="174" customFormat="1" ht="12.75" customHeight="1">
      <c r="B18" s="202"/>
      <c r="C18" s="202"/>
      <c r="D18" s="202"/>
      <c r="E18" s="176"/>
      <c r="F18" s="130"/>
      <c r="G18" s="130"/>
      <c r="H18" s="130"/>
      <c r="I18" s="130"/>
      <c r="J18" s="130"/>
      <c r="L18" s="220"/>
      <c r="M18" s="220"/>
      <c r="N18" s="220"/>
      <c r="O18" s="220"/>
      <c r="P18" s="220"/>
      <c r="Q18" s="220"/>
    </row>
    <row r="19" spans="2:17" s="174" customFormat="1" ht="12.75">
      <c r="B19" s="293" t="s">
        <v>21</v>
      </c>
      <c r="C19" s="293"/>
      <c r="D19" s="202"/>
      <c r="E19" s="176"/>
      <c r="F19" s="218"/>
      <c r="G19" s="218"/>
      <c r="H19" s="218"/>
      <c r="I19" s="218"/>
      <c r="J19" s="218"/>
      <c r="L19" s="137"/>
      <c r="M19" s="137"/>
      <c r="N19" s="137"/>
      <c r="O19" s="137"/>
      <c r="P19" s="137"/>
      <c r="Q19" s="137"/>
    </row>
    <row r="20" spans="1:17" s="178" customFormat="1" ht="25.5">
      <c r="A20" s="178">
        <v>9</v>
      </c>
      <c r="B20" s="173" t="s">
        <v>50</v>
      </c>
      <c r="C20" s="172" t="s">
        <v>51</v>
      </c>
      <c r="D20" s="210"/>
      <c r="E20" s="161" t="s">
        <v>36</v>
      </c>
      <c r="F20" s="181">
        <v>-13</v>
      </c>
      <c r="G20" s="181">
        <v>-11</v>
      </c>
      <c r="H20" s="181">
        <v>-10</v>
      </c>
      <c r="I20" s="181">
        <v>-9</v>
      </c>
      <c r="J20" s="211">
        <v>-9</v>
      </c>
      <c r="L20" s="180"/>
      <c r="M20" s="180"/>
      <c r="N20" s="180"/>
      <c r="O20" s="180"/>
      <c r="P20" s="180"/>
      <c r="Q20" s="180">
        <f>SUM(L20:O20)</f>
        <v>0</v>
      </c>
    </row>
    <row r="21" spans="1:17" s="178" customFormat="1" ht="38.25">
      <c r="A21" s="178">
        <f>+A20+1</f>
        <v>10</v>
      </c>
      <c r="B21" s="138" t="s">
        <v>47</v>
      </c>
      <c r="C21" s="196" t="s">
        <v>53</v>
      </c>
      <c r="D21" s="210"/>
      <c r="E21" s="161" t="s">
        <v>38</v>
      </c>
      <c r="F21" s="211"/>
      <c r="G21" s="211">
        <v>-75</v>
      </c>
      <c r="H21" s="211"/>
      <c r="I21" s="211"/>
      <c r="J21" s="211"/>
      <c r="L21" s="212"/>
      <c r="M21" s="212">
        <v>1</v>
      </c>
      <c r="N21" s="212"/>
      <c r="O21" s="212"/>
      <c r="P21" s="212"/>
      <c r="Q21" s="212">
        <f>SUM(L21:O21)</f>
        <v>1</v>
      </c>
    </row>
    <row r="22" spans="2:17" s="174" customFormat="1" ht="12.75">
      <c r="B22" s="213"/>
      <c r="C22" s="214"/>
      <c r="D22" s="175"/>
      <c r="E22" s="176"/>
      <c r="F22" s="227"/>
      <c r="G22" s="227"/>
      <c r="H22" s="227"/>
      <c r="I22" s="227"/>
      <c r="J22" s="227"/>
      <c r="L22" s="216"/>
      <c r="M22" s="216"/>
      <c r="N22" s="216"/>
      <c r="O22" s="216"/>
      <c r="P22" s="216"/>
      <c r="Q22" s="216"/>
    </row>
    <row r="23" spans="2:17" s="174" customFormat="1" ht="13.5" thickBot="1">
      <c r="B23" s="293" t="s">
        <v>22</v>
      </c>
      <c r="C23" s="293"/>
      <c r="D23" s="202"/>
      <c r="E23" s="176"/>
      <c r="F23" s="135">
        <f>+SUM(F20:F21)</f>
        <v>-13</v>
      </c>
      <c r="G23" s="135">
        <f>+SUM(G20:G21)</f>
        <v>-86</v>
      </c>
      <c r="H23" s="135">
        <f>+SUM(H20:H21)</f>
        <v>-10</v>
      </c>
      <c r="I23" s="135">
        <f>+SUM(I20:I21)</f>
        <v>-9</v>
      </c>
      <c r="J23" s="135">
        <f>+SUM(J20:J21)</f>
        <v>-9</v>
      </c>
      <c r="L23" s="136">
        <f aca="true" t="shared" si="2" ref="L23:Q23">+SUM(L20:L21)</f>
        <v>0</v>
      </c>
      <c r="M23" s="136">
        <f t="shared" si="2"/>
        <v>1</v>
      </c>
      <c r="N23" s="136">
        <f t="shared" si="2"/>
        <v>0</v>
      </c>
      <c r="O23" s="136">
        <f t="shared" si="2"/>
        <v>0</v>
      </c>
      <c r="P23" s="136">
        <f t="shared" si="2"/>
        <v>0</v>
      </c>
      <c r="Q23" s="136">
        <f t="shared" si="2"/>
        <v>1</v>
      </c>
    </row>
    <row r="24" spans="2:17" s="174" customFormat="1" ht="12.75">
      <c r="B24" s="205" t="s">
        <v>23</v>
      </c>
      <c r="C24" s="217"/>
      <c r="D24" s="175"/>
      <c r="E24" s="176"/>
      <c r="F24" s="218"/>
      <c r="G24" s="218"/>
      <c r="H24" s="218"/>
      <c r="I24" s="218"/>
      <c r="J24" s="218"/>
      <c r="L24" s="220"/>
      <c r="M24" s="220"/>
      <c r="N24" s="220"/>
      <c r="O24" s="220"/>
      <c r="P24" s="220"/>
      <c r="Q24" s="220"/>
    </row>
    <row r="25" spans="1:17" s="178" customFormat="1" ht="51">
      <c r="A25" s="178">
        <v>11</v>
      </c>
      <c r="B25" s="138" t="s">
        <v>60</v>
      </c>
      <c r="C25" s="196" t="s">
        <v>61</v>
      </c>
      <c r="D25" s="210"/>
      <c r="E25" s="161" t="s">
        <v>36</v>
      </c>
      <c r="F25" s="211">
        <v>-5</v>
      </c>
      <c r="G25" s="211"/>
      <c r="H25" s="211"/>
      <c r="I25" s="211"/>
      <c r="J25" s="211"/>
      <c r="L25" s="212"/>
      <c r="M25" s="212"/>
      <c r="N25" s="212"/>
      <c r="O25" s="212"/>
      <c r="P25" s="212"/>
      <c r="Q25" s="212">
        <f>SUM(L25:O25)</f>
        <v>0</v>
      </c>
    </row>
    <row r="26" spans="1:17" s="178" customFormat="1" ht="12.75">
      <c r="A26" s="178">
        <f>+A25+1</f>
        <v>12</v>
      </c>
      <c r="B26" s="138" t="s">
        <v>60</v>
      </c>
      <c r="C26" s="196" t="s">
        <v>62</v>
      </c>
      <c r="D26" s="210"/>
      <c r="E26" s="161" t="s">
        <v>36</v>
      </c>
      <c r="F26" s="211">
        <v>-15</v>
      </c>
      <c r="G26" s="211"/>
      <c r="H26" s="211"/>
      <c r="I26" s="211"/>
      <c r="J26" s="211"/>
      <c r="L26" s="212"/>
      <c r="M26" s="212"/>
      <c r="N26" s="212"/>
      <c r="O26" s="212"/>
      <c r="P26" s="212"/>
      <c r="Q26" s="212">
        <f>SUM(L26:O26)</f>
        <v>0</v>
      </c>
    </row>
    <row r="27" spans="1:17" s="178" customFormat="1" ht="25.5">
      <c r="A27" s="178">
        <v>13</v>
      </c>
      <c r="B27" s="138" t="s">
        <v>52</v>
      </c>
      <c r="C27" s="196" t="s">
        <v>117</v>
      </c>
      <c r="D27" s="210"/>
      <c r="E27" s="164" t="s">
        <v>38</v>
      </c>
      <c r="F27" s="231">
        <v>-14</v>
      </c>
      <c r="G27" s="211"/>
      <c r="H27" s="211"/>
      <c r="I27" s="211"/>
      <c r="J27" s="211"/>
      <c r="L27" s="212">
        <v>0.5</v>
      </c>
      <c r="M27" s="212"/>
      <c r="N27" s="212"/>
      <c r="O27" s="212"/>
      <c r="P27" s="212"/>
      <c r="Q27" s="212">
        <f>SUM(L27:O27)</f>
        <v>0.5</v>
      </c>
    </row>
    <row r="28" spans="1:17" s="178" customFormat="1" ht="12.75">
      <c r="A28" s="178">
        <v>14</v>
      </c>
      <c r="B28" s="138" t="s">
        <v>52</v>
      </c>
      <c r="C28" s="196" t="s">
        <v>140</v>
      </c>
      <c r="D28" s="210"/>
      <c r="E28" s="164" t="s">
        <v>38</v>
      </c>
      <c r="F28" s="231">
        <v>-14</v>
      </c>
      <c r="G28" s="211"/>
      <c r="H28" s="211"/>
      <c r="I28" s="211"/>
      <c r="J28" s="211"/>
      <c r="L28" s="212">
        <v>0.5</v>
      </c>
      <c r="M28" s="212"/>
      <c r="N28" s="212"/>
      <c r="O28" s="212"/>
      <c r="P28" s="212"/>
      <c r="Q28" s="212">
        <f>SUM(L28:O28)</f>
        <v>0.5</v>
      </c>
    </row>
    <row r="29" spans="2:17" s="174" customFormat="1" ht="12.75">
      <c r="B29" s="213"/>
      <c r="C29" s="214"/>
      <c r="D29" s="175"/>
      <c r="E29" s="176"/>
      <c r="F29" s="215"/>
      <c r="G29" s="215"/>
      <c r="H29" s="215"/>
      <c r="I29" s="215"/>
      <c r="J29" s="215"/>
      <c r="L29" s="220"/>
      <c r="M29" s="220"/>
      <c r="N29" s="220"/>
      <c r="O29" s="220"/>
      <c r="P29" s="220"/>
      <c r="Q29" s="220"/>
    </row>
    <row r="30" spans="2:17" s="174" customFormat="1" ht="13.5" thickBot="1">
      <c r="B30" s="293" t="s">
        <v>24</v>
      </c>
      <c r="C30" s="293"/>
      <c r="D30" s="202"/>
      <c r="E30" s="176"/>
      <c r="F30" s="135">
        <f>SUM(F25:F28)</f>
        <v>-48</v>
      </c>
      <c r="G30" s="135">
        <f>SUM(G25:G28)</f>
        <v>0</v>
      </c>
      <c r="H30" s="135">
        <f>SUM(H25:H28)</f>
        <v>0</v>
      </c>
      <c r="I30" s="135">
        <f>SUM(I25:I28)</f>
        <v>0</v>
      </c>
      <c r="J30" s="135">
        <f>SUM(J25:J28)</f>
        <v>0</v>
      </c>
      <c r="L30" s="136">
        <f aca="true" t="shared" si="3" ref="L30:Q30">SUM(L25:L28)</f>
        <v>1</v>
      </c>
      <c r="M30" s="136">
        <f t="shared" si="3"/>
        <v>0</v>
      </c>
      <c r="N30" s="136">
        <f t="shared" si="3"/>
        <v>0</v>
      </c>
      <c r="O30" s="136">
        <f t="shared" si="3"/>
        <v>0</v>
      </c>
      <c r="P30" s="136">
        <f t="shared" si="3"/>
        <v>0</v>
      </c>
      <c r="Q30" s="136">
        <f t="shared" si="3"/>
        <v>1</v>
      </c>
    </row>
    <row r="31" spans="2:17" s="174" customFormat="1" ht="12.75">
      <c r="B31" s="205" t="s">
        <v>27</v>
      </c>
      <c r="C31" s="217"/>
      <c r="D31" s="175"/>
      <c r="E31" s="176"/>
      <c r="F31" s="218"/>
      <c r="G31" s="218"/>
      <c r="H31" s="218"/>
      <c r="I31" s="218"/>
      <c r="J31" s="218"/>
      <c r="L31" s="229"/>
      <c r="M31" s="229"/>
      <c r="N31" s="229"/>
      <c r="O31" s="229"/>
      <c r="P31" s="229"/>
      <c r="Q31" s="229"/>
    </row>
    <row r="32" spans="1:19" s="178" customFormat="1" ht="16.5" customHeight="1">
      <c r="A32" s="174">
        <v>15</v>
      </c>
      <c r="B32" s="138" t="s">
        <v>60</v>
      </c>
      <c r="C32" s="196" t="s">
        <v>19</v>
      </c>
      <c r="D32" s="175"/>
      <c r="E32" s="176"/>
      <c r="F32" s="177"/>
      <c r="G32" s="177">
        <v>40</v>
      </c>
      <c r="H32" s="177"/>
      <c r="I32" s="177"/>
      <c r="J32" s="177"/>
      <c r="K32" s="174"/>
      <c r="L32" s="212"/>
      <c r="M32" s="212">
        <v>-1</v>
      </c>
      <c r="N32" s="212"/>
      <c r="O32" s="212"/>
      <c r="P32" s="212"/>
      <c r="Q32" s="212">
        <f>SUM(L32:O32)</f>
        <v>-1</v>
      </c>
      <c r="R32" s="139"/>
      <c r="S32" s="139"/>
    </row>
    <row r="33" spans="1:19" s="178" customFormat="1" ht="16.5" customHeight="1">
      <c r="A33" s="174">
        <v>16</v>
      </c>
      <c r="B33" s="173" t="s">
        <v>52</v>
      </c>
      <c r="C33" s="172" t="s">
        <v>240</v>
      </c>
      <c r="D33" s="175"/>
      <c r="E33" s="176"/>
      <c r="F33" s="179">
        <v>90</v>
      </c>
      <c r="G33" s="179"/>
      <c r="H33" s="232">
        <v>-90</v>
      </c>
      <c r="I33" s="179"/>
      <c r="J33" s="177"/>
      <c r="K33" s="174"/>
      <c r="L33" s="180">
        <v>1</v>
      </c>
      <c r="M33" s="180"/>
      <c r="N33" s="180">
        <v>-1</v>
      </c>
      <c r="O33" s="180"/>
      <c r="P33" s="180"/>
      <c r="Q33" s="180">
        <f>SUM(L33:O33)</f>
        <v>0</v>
      </c>
      <c r="R33" s="154"/>
      <c r="S33" s="154"/>
    </row>
    <row r="34" spans="4:19" s="178" customFormat="1" ht="12.75">
      <c r="D34" s="174"/>
      <c r="E34" s="161"/>
      <c r="F34" s="209"/>
      <c r="G34" s="209"/>
      <c r="H34" s="209"/>
      <c r="I34" s="209"/>
      <c r="J34" s="209"/>
      <c r="L34" s="229"/>
      <c r="M34" s="229"/>
      <c r="N34" s="229"/>
      <c r="O34" s="229"/>
      <c r="P34" s="229"/>
      <c r="Q34" s="229"/>
      <c r="R34" s="174"/>
      <c r="S34" s="174"/>
    </row>
    <row r="35" spans="2:18" s="174" customFormat="1" ht="13.5" thickBot="1">
      <c r="B35" s="293" t="s">
        <v>28</v>
      </c>
      <c r="C35" s="293"/>
      <c r="D35" s="202"/>
      <c r="E35" s="176"/>
      <c r="F35" s="135">
        <f aca="true" t="shared" si="4" ref="F35:R35">+SUM(F32:F34)</f>
        <v>90</v>
      </c>
      <c r="G35" s="135">
        <f t="shared" si="4"/>
        <v>40</v>
      </c>
      <c r="H35" s="135">
        <f t="shared" si="4"/>
        <v>-90</v>
      </c>
      <c r="I35" s="135">
        <f t="shared" si="4"/>
        <v>0</v>
      </c>
      <c r="J35" s="135">
        <f t="shared" si="4"/>
        <v>0</v>
      </c>
      <c r="K35" s="130">
        <f t="shared" si="4"/>
        <v>0</v>
      </c>
      <c r="L35" s="136">
        <f t="shared" si="4"/>
        <v>1</v>
      </c>
      <c r="M35" s="136">
        <f t="shared" si="4"/>
        <v>-1</v>
      </c>
      <c r="N35" s="136">
        <f t="shared" si="4"/>
        <v>-1</v>
      </c>
      <c r="O35" s="136">
        <f t="shared" si="4"/>
        <v>0</v>
      </c>
      <c r="P35" s="136">
        <f t="shared" si="4"/>
        <v>0</v>
      </c>
      <c r="Q35" s="136">
        <f t="shared" si="4"/>
        <v>-1</v>
      </c>
      <c r="R35" s="137">
        <f t="shared" si="4"/>
        <v>0</v>
      </c>
    </row>
    <row r="36" spans="4:17" s="178" customFormat="1" ht="12.75">
      <c r="D36" s="174"/>
      <c r="E36" s="161"/>
      <c r="F36" s="209"/>
      <c r="G36" s="209"/>
      <c r="H36" s="209"/>
      <c r="I36" s="209"/>
      <c r="J36" s="209"/>
      <c r="L36" s="229"/>
      <c r="M36" s="229"/>
      <c r="N36" s="229"/>
      <c r="O36" s="229"/>
      <c r="P36" s="229"/>
      <c r="Q36" s="229"/>
    </row>
    <row r="37" spans="1:17" s="174" customFormat="1" ht="12.75">
      <c r="A37" s="154"/>
      <c r="B37" s="283" t="s">
        <v>137</v>
      </c>
      <c r="C37" s="217"/>
      <c r="D37" s="175"/>
      <c r="E37" s="208"/>
      <c r="F37" s="218"/>
      <c r="G37" s="218"/>
      <c r="H37" s="218"/>
      <c r="I37" s="218"/>
      <c r="J37" s="218"/>
      <c r="L37" s="219"/>
      <c r="M37" s="219"/>
      <c r="N37" s="219"/>
      <c r="O37" s="219"/>
      <c r="P37" s="219"/>
      <c r="Q37" s="219"/>
    </row>
    <row r="38" spans="1:17" s="178" customFormat="1" ht="12.75">
      <c r="A38" s="156">
        <v>17</v>
      </c>
      <c r="B38" s="173" t="s">
        <v>60</v>
      </c>
      <c r="C38" s="172" t="s">
        <v>303</v>
      </c>
      <c r="D38" s="210"/>
      <c r="E38" s="197"/>
      <c r="F38" s="181">
        <v>50</v>
      </c>
      <c r="G38" s="181">
        <v>-25</v>
      </c>
      <c r="H38" s="181">
        <v>-25</v>
      </c>
      <c r="I38" s="181"/>
      <c r="J38" s="211">
        <v>2</v>
      </c>
      <c r="L38" s="180"/>
      <c r="M38" s="180"/>
      <c r="N38" s="180"/>
      <c r="O38" s="180"/>
      <c r="P38" s="180"/>
      <c r="Q38" s="180">
        <f>+SUM(L38:O38)</f>
        <v>0</v>
      </c>
    </row>
    <row r="39" spans="1:17" s="178" customFormat="1" ht="12.75">
      <c r="A39" s="156">
        <v>18</v>
      </c>
      <c r="B39" s="173" t="s">
        <v>60</v>
      </c>
      <c r="C39" s="172" t="s">
        <v>302</v>
      </c>
      <c r="D39" s="210"/>
      <c r="E39" s="197"/>
      <c r="F39" s="181">
        <v>150</v>
      </c>
      <c r="G39" s="181">
        <v>-150</v>
      </c>
      <c r="H39" s="181"/>
      <c r="I39" s="181"/>
      <c r="J39" s="211">
        <v>2</v>
      </c>
      <c r="L39" s="180"/>
      <c r="M39" s="180"/>
      <c r="N39" s="180"/>
      <c r="O39" s="180"/>
      <c r="P39" s="180"/>
      <c r="Q39" s="180">
        <f>+SUM(L39:O39)</f>
        <v>0</v>
      </c>
    </row>
    <row r="40" spans="1:17" s="174" customFormat="1" ht="12.75">
      <c r="A40" s="154"/>
      <c r="B40" s="213"/>
      <c r="C40" s="214"/>
      <c r="D40" s="175"/>
      <c r="E40" s="208"/>
      <c r="F40" s="215"/>
      <c r="G40" s="215"/>
      <c r="H40" s="215"/>
      <c r="I40" s="215"/>
      <c r="J40" s="215"/>
      <c r="L40" s="216"/>
      <c r="M40" s="216"/>
      <c r="N40" s="216"/>
      <c r="O40" s="216"/>
      <c r="P40" s="216"/>
      <c r="Q40" s="216"/>
    </row>
    <row r="41" spans="1:17" s="174" customFormat="1" ht="13.5" thickBot="1">
      <c r="A41" s="154"/>
      <c r="B41" s="295" t="s">
        <v>138</v>
      </c>
      <c r="C41" s="295"/>
      <c r="D41" s="282"/>
      <c r="E41" s="208"/>
      <c r="F41" s="135">
        <f>SUM(F38:F40)</f>
        <v>200</v>
      </c>
      <c r="G41" s="135">
        <f>SUM(G38:G40)</f>
        <v>-175</v>
      </c>
      <c r="H41" s="135">
        <f>SUM(H38:H40)</f>
        <v>-25</v>
      </c>
      <c r="I41" s="135">
        <f>SUM(I38:I40)</f>
        <v>0</v>
      </c>
      <c r="J41" s="135">
        <f>+SUM(J38:J38)</f>
        <v>2</v>
      </c>
      <c r="L41" s="136">
        <f aca="true" t="shared" si="5" ref="L41:Q41">SUM(L38:L40)</f>
        <v>0</v>
      </c>
      <c r="M41" s="136">
        <f t="shared" si="5"/>
        <v>0</v>
      </c>
      <c r="N41" s="136">
        <f t="shared" si="5"/>
        <v>0</v>
      </c>
      <c r="O41" s="136">
        <f t="shared" si="5"/>
        <v>0</v>
      </c>
      <c r="P41" s="136">
        <f t="shared" si="5"/>
        <v>0</v>
      </c>
      <c r="Q41" s="136">
        <f t="shared" si="5"/>
        <v>0</v>
      </c>
    </row>
    <row r="42" spans="1:17" s="174" customFormat="1" ht="13.5" thickBot="1">
      <c r="A42" s="154"/>
      <c r="B42" s="282"/>
      <c r="C42" s="282"/>
      <c r="D42" s="282"/>
      <c r="E42" s="208"/>
      <c r="F42" s="135"/>
      <c r="G42" s="135"/>
      <c r="H42" s="135"/>
      <c r="I42" s="135"/>
      <c r="J42" s="135"/>
      <c r="L42" s="136"/>
      <c r="M42" s="136"/>
      <c r="N42" s="136"/>
      <c r="O42" s="136"/>
      <c r="P42" s="136"/>
      <c r="Q42" s="136"/>
    </row>
    <row r="43" spans="2:17" s="174" customFormat="1" ht="13.5" thickBot="1">
      <c r="B43" s="293" t="s">
        <v>63</v>
      </c>
      <c r="C43" s="293"/>
      <c r="D43" s="202"/>
      <c r="E43" s="176"/>
      <c r="F43" s="135">
        <f>+F35+F30+F23+F17+F41</f>
        <v>158</v>
      </c>
      <c r="G43" s="135">
        <f>+G35+G30+G23+G17+G41</f>
        <v>-152</v>
      </c>
      <c r="H43" s="135">
        <f>+H35+H30+H23+H17+H41</f>
        <v>-127</v>
      </c>
      <c r="I43" s="135">
        <f>+I35+I30+I23+I17+I41</f>
        <v>-9</v>
      </c>
      <c r="J43" s="135">
        <f>+J35+J30+J23+J17</f>
        <v>-10</v>
      </c>
      <c r="K43" s="135">
        <f>+K35+K30+K23+K17</f>
        <v>0</v>
      </c>
      <c r="L43" s="136">
        <f aca="true" t="shared" si="6" ref="L43:Q43">+L35+L30+L23+L17+L41</f>
        <v>2</v>
      </c>
      <c r="M43" s="136">
        <f t="shared" si="6"/>
        <v>0</v>
      </c>
      <c r="N43" s="136">
        <f t="shared" si="6"/>
        <v>-1</v>
      </c>
      <c r="O43" s="136">
        <f t="shared" si="6"/>
        <v>0</v>
      </c>
      <c r="P43" s="136">
        <f t="shared" si="6"/>
        <v>0</v>
      </c>
      <c r="Q43" s="136">
        <f t="shared" si="6"/>
        <v>1</v>
      </c>
    </row>
    <row r="44" spans="2:17" s="174" customFormat="1" ht="12.75">
      <c r="B44" s="202"/>
      <c r="C44" s="202"/>
      <c r="D44" s="202"/>
      <c r="E44" s="176"/>
      <c r="F44" s="130"/>
      <c r="G44" s="130"/>
      <c r="H44" s="130"/>
      <c r="I44" s="130"/>
      <c r="J44" s="130"/>
      <c r="L44" s="137"/>
      <c r="M44" s="137"/>
      <c r="N44" s="137"/>
      <c r="O44" s="137"/>
      <c r="P44" s="137"/>
      <c r="Q44" s="137"/>
    </row>
    <row r="45" spans="2:17" s="174" customFormat="1" ht="15" customHeight="1" hidden="1" thickBot="1">
      <c r="B45" s="293" t="s">
        <v>2</v>
      </c>
      <c r="C45" s="293"/>
      <c r="D45" s="202"/>
      <c r="E45" s="176"/>
      <c r="F45" s="135">
        <f>F5+F43</f>
        <v>1095</v>
      </c>
      <c r="G45" s="135">
        <f>G5+G43</f>
        <v>943</v>
      </c>
      <c r="H45" s="135">
        <f>H5+H43</f>
        <v>816</v>
      </c>
      <c r="I45" s="135">
        <f>I5+I43</f>
        <v>807</v>
      </c>
      <c r="J45" s="130"/>
      <c r="L45" s="137"/>
      <c r="M45" s="137"/>
      <c r="N45" s="137"/>
      <c r="O45" s="137"/>
      <c r="P45" s="137"/>
      <c r="Q45" s="137"/>
    </row>
    <row r="46" spans="2:10" s="178" customFormat="1" ht="14.25" customHeight="1" hidden="1">
      <c r="B46" s="174"/>
      <c r="C46" s="174"/>
      <c r="D46" s="174"/>
      <c r="E46" s="176"/>
      <c r="F46" s="209"/>
      <c r="G46" s="209"/>
      <c r="H46" s="209"/>
      <c r="I46" s="209"/>
      <c r="J46" s="209"/>
    </row>
    <row r="47" spans="2:10" s="178" customFormat="1" ht="14.25" customHeight="1">
      <c r="B47" s="191" t="s">
        <v>247</v>
      </c>
      <c r="D47" s="174"/>
      <c r="E47" s="176"/>
      <c r="F47" s="130">
        <v>-132</v>
      </c>
      <c r="G47" s="130">
        <v>23</v>
      </c>
      <c r="H47" s="130">
        <v>-12</v>
      </c>
      <c r="I47" s="130">
        <v>0</v>
      </c>
      <c r="J47" s="130">
        <f>I47+J43</f>
        <v>-10</v>
      </c>
    </row>
    <row r="48" spans="2:10" s="178" customFormat="1" ht="14.25" customHeight="1">
      <c r="B48" s="198" t="s">
        <v>90</v>
      </c>
      <c r="C48" s="123"/>
      <c r="D48" s="174"/>
      <c r="E48" s="176"/>
      <c r="F48" s="130">
        <f>F47-F43</f>
        <v>-290</v>
      </c>
      <c r="G48" s="130">
        <f>G47-G43</f>
        <v>175</v>
      </c>
      <c r="H48" s="130">
        <f>H47-H43</f>
        <v>115</v>
      </c>
      <c r="I48" s="130">
        <f>I47-I43</f>
        <v>9</v>
      </c>
      <c r="J48" s="130">
        <v>823.405</v>
      </c>
    </row>
    <row r="49" spans="2:11" s="178" customFormat="1" ht="12.75">
      <c r="B49" s="174"/>
      <c r="C49" s="174"/>
      <c r="D49" s="174"/>
      <c r="E49" s="176"/>
      <c r="K49" s="174"/>
    </row>
    <row r="50" spans="2:11" s="178" customFormat="1" ht="12.75">
      <c r="B50" s="233"/>
      <c r="C50" s="124" t="s">
        <v>184</v>
      </c>
      <c r="D50" s="174"/>
      <c r="E50" s="176"/>
      <c r="K50" s="174"/>
    </row>
    <row r="51" spans="2:11" s="178" customFormat="1" ht="12.75">
      <c r="B51" s="174"/>
      <c r="C51" s="174"/>
      <c r="D51" s="174"/>
      <c r="E51" s="176"/>
      <c r="K51" s="174"/>
    </row>
    <row r="52" spans="2:5" s="178" customFormat="1" ht="12.75">
      <c r="B52" s="174"/>
      <c r="C52" s="174"/>
      <c r="D52" s="174"/>
      <c r="E52" s="176"/>
    </row>
    <row r="53" spans="3:12" s="178" customFormat="1" ht="12.75">
      <c r="C53" s="206" t="s">
        <v>187</v>
      </c>
      <c r="D53" s="174"/>
      <c r="E53" s="140" t="s">
        <v>168</v>
      </c>
      <c r="F53" s="141" t="s">
        <v>34</v>
      </c>
      <c r="G53" s="142" t="s">
        <v>31</v>
      </c>
      <c r="H53" s="141" t="s">
        <v>32</v>
      </c>
      <c r="I53" s="141" t="s">
        <v>147</v>
      </c>
      <c r="J53" s="141" t="s">
        <v>147</v>
      </c>
      <c r="K53" s="174"/>
      <c r="L53" s="143" t="s">
        <v>169</v>
      </c>
    </row>
    <row r="54" spans="3:12" s="178" customFormat="1" ht="12.75">
      <c r="C54" s="206"/>
      <c r="D54" s="174"/>
      <c r="E54" s="222" t="s">
        <v>176</v>
      </c>
      <c r="F54" s="223">
        <f aca="true" t="shared" si="7" ref="F54:K54">F27+F28</f>
        <v>-28</v>
      </c>
      <c r="G54" s="223">
        <f t="shared" si="7"/>
        <v>0</v>
      </c>
      <c r="H54" s="223">
        <f t="shared" si="7"/>
        <v>0</v>
      </c>
      <c r="I54" s="223">
        <f t="shared" si="7"/>
        <v>0</v>
      </c>
      <c r="J54" s="223">
        <f t="shared" si="7"/>
        <v>0</v>
      </c>
      <c r="K54" s="223">
        <f t="shared" si="7"/>
        <v>0</v>
      </c>
      <c r="L54" s="144">
        <f>SUM(F54:I54)</f>
        <v>-28</v>
      </c>
    </row>
    <row r="55" spans="3:12" s="178" customFormat="1" ht="12.75">
      <c r="C55" s="206"/>
      <c r="D55" s="174"/>
      <c r="E55" s="222" t="s">
        <v>212</v>
      </c>
      <c r="F55" s="223">
        <f>0</f>
        <v>0</v>
      </c>
      <c r="G55" s="223">
        <f>0</f>
        <v>0</v>
      </c>
      <c r="H55" s="223">
        <f>0</f>
        <v>0</v>
      </c>
      <c r="I55" s="223">
        <f>0</f>
        <v>0</v>
      </c>
      <c r="J55" s="223"/>
      <c r="K55" s="224"/>
      <c r="L55" s="144">
        <f>SUM(F55:I55)</f>
        <v>0</v>
      </c>
    </row>
    <row r="56" spans="3:12" s="178" customFormat="1" ht="12.75">
      <c r="C56" s="206"/>
      <c r="D56" s="174"/>
      <c r="E56" s="222" t="s">
        <v>213</v>
      </c>
      <c r="F56" s="223">
        <f>F25+F26</f>
        <v>-20</v>
      </c>
      <c r="G56" s="223">
        <f>G25+G26</f>
        <v>0</v>
      </c>
      <c r="H56" s="223">
        <f>H25+H26</f>
        <v>0</v>
      </c>
      <c r="I56" s="223">
        <f>I25+I26</f>
        <v>0</v>
      </c>
      <c r="J56" s="223">
        <f>J25+J26</f>
        <v>0</v>
      </c>
      <c r="K56" s="224"/>
      <c r="L56" s="144">
        <f>SUM(F56:I56)</f>
        <v>-20</v>
      </c>
    </row>
    <row r="57" spans="3:12" s="178" customFormat="1" ht="12.75">
      <c r="C57" s="206"/>
      <c r="D57" s="174"/>
      <c r="E57" s="143" t="s">
        <v>169</v>
      </c>
      <c r="F57" s="145">
        <f>SUM(F54:F56)</f>
        <v>-48</v>
      </c>
      <c r="G57" s="146">
        <f aca="true" t="shared" si="8" ref="G57:L57">SUM(G54:G56)</f>
        <v>0</v>
      </c>
      <c r="H57" s="145">
        <f t="shared" si="8"/>
        <v>0</v>
      </c>
      <c r="I57" s="145">
        <f t="shared" si="8"/>
        <v>0</v>
      </c>
      <c r="J57" s="145">
        <f t="shared" si="8"/>
        <v>0</v>
      </c>
      <c r="K57" s="147"/>
      <c r="L57" s="145">
        <f t="shared" si="8"/>
        <v>-48</v>
      </c>
    </row>
    <row r="58" spans="3:5" s="178" customFormat="1" ht="12.75">
      <c r="C58" s="206"/>
      <c r="D58" s="174"/>
      <c r="E58" s="176"/>
    </row>
    <row r="59" spans="3:12" s="178" customFormat="1" ht="12.75">
      <c r="C59" s="206" t="s">
        <v>195</v>
      </c>
      <c r="D59" s="174"/>
      <c r="E59" s="140" t="s">
        <v>168</v>
      </c>
      <c r="F59" s="141" t="s">
        <v>30</v>
      </c>
      <c r="G59" s="142" t="s">
        <v>34</v>
      </c>
      <c r="H59" s="141" t="s">
        <v>31</v>
      </c>
      <c r="I59" s="141" t="s">
        <v>32</v>
      </c>
      <c r="J59" s="141" t="s">
        <v>147</v>
      </c>
      <c r="K59" s="174"/>
      <c r="L59" s="143" t="s">
        <v>169</v>
      </c>
    </row>
    <row r="60" spans="3:12" s="178" customFormat="1" ht="12.75">
      <c r="C60" s="206"/>
      <c r="D60" s="174"/>
      <c r="E60" s="222" t="s">
        <v>176</v>
      </c>
      <c r="F60" s="223">
        <f>F15</f>
        <v>-66</v>
      </c>
      <c r="G60" s="223">
        <f>0</f>
        <v>0</v>
      </c>
      <c r="H60" s="223">
        <f>0</f>
        <v>0</v>
      </c>
      <c r="I60" s="223">
        <f>0</f>
        <v>0</v>
      </c>
      <c r="J60" s="223"/>
      <c r="K60" s="224"/>
      <c r="L60" s="144">
        <f>SUM(F60:I60)</f>
        <v>-66</v>
      </c>
    </row>
    <row r="61" spans="3:12" s="178" customFormat="1" ht="12.75">
      <c r="C61" s="206"/>
      <c r="D61" s="174"/>
      <c r="E61" s="222" t="s">
        <v>212</v>
      </c>
      <c r="F61" s="223">
        <f>F11</f>
        <v>-5</v>
      </c>
      <c r="G61" s="223"/>
      <c r="H61" s="223">
        <f>H11</f>
        <v>0</v>
      </c>
      <c r="I61" s="223">
        <f>I11</f>
        <v>0</v>
      </c>
      <c r="J61" s="223" t="e">
        <f>#REF!+J11</f>
        <v>#REF!</v>
      </c>
      <c r="K61" s="224"/>
      <c r="L61" s="144">
        <f>SUM(F61:I61)</f>
        <v>-5</v>
      </c>
    </row>
    <row r="62" spans="3:12" s="178" customFormat="1" ht="12.75">
      <c r="C62" s="206"/>
      <c r="D62" s="174"/>
      <c r="E62" s="222" t="s">
        <v>213</v>
      </c>
      <c r="F62" s="223">
        <f>F8+F9+F10+F12+F13+F14</f>
        <v>0</v>
      </c>
      <c r="G62" s="223">
        <f>G12+G13+G14+G8+G9</f>
        <v>69</v>
      </c>
      <c r="H62" s="223">
        <f>H10</f>
        <v>-2</v>
      </c>
      <c r="I62" s="223">
        <f>I8+I9+I10+I12+I13+I14</f>
        <v>0</v>
      </c>
      <c r="J62" s="223" t="e">
        <f>#REF!+#REF!+J8+J9+#REF!+J10+J12+J13+J14</f>
        <v>#REF!</v>
      </c>
      <c r="K62" s="224"/>
      <c r="L62" s="144">
        <f>SUM(F62:I62)</f>
        <v>67</v>
      </c>
    </row>
    <row r="63" spans="3:12" s="178" customFormat="1" ht="12.75">
      <c r="C63" s="206"/>
      <c r="D63" s="174"/>
      <c r="E63" s="143" t="s">
        <v>169</v>
      </c>
      <c r="F63" s="145">
        <f>SUM(F60:F62)</f>
        <v>-71</v>
      </c>
      <c r="G63" s="146">
        <f>SUM(G60:G62)</f>
        <v>69</v>
      </c>
      <c r="H63" s="145">
        <f>SUM(H60:H62)</f>
        <v>-2</v>
      </c>
      <c r="I63" s="145">
        <f>SUM(I60:I62)</f>
        <v>0</v>
      </c>
      <c r="J63" s="145" t="e">
        <f>SUM(J60:J62)</f>
        <v>#REF!</v>
      </c>
      <c r="K63" s="147"/>
      <c r="L63" s="145">
        <f>SUM(L60:L62)</f>
        <v>-4</v>
      </c>
    </row>
    <row r="64" spans="3:5" s="178" customFormat="1" ht="12.75">
      <c r="C64" s="206"/>
      <c r="D64" s="174"/>
      <c r="E64" s="176"/>
    </row>
    <row r="65" spans="3:12" s="178" customFormat="1" ht="12.75">
      <c r="C65" s="206" t="s">
        <v>8</v>
      </c>
      <c r="D65" s="174"/>
      <c r="E65" s="140" t="s">
        <v>168</v>
      </c>
      <c r="F65" s="141" t="s">
        <v>30</v>
      </c>
      <c r="G65" s="142" t="s">
        <v>34</v>
      </c>
      <c r="H65" s="141" t="s">
        <v>31</v>
      </c>
      <c r="I65" s="141" t="s">
        <v>32</v>
      </c>
      <c r="J65" s="141" t="s">
        <v>147</v>
      </c>
      <c r="K65" s="174"/>
      <c r="L65" s="143" t="s">
        <v>169</v>
      </c>
    </row>
    <row r="66" spans="4:12" s="178" customFormat="1" ht="12.75">
      <c r="D66" s="174"/>
      <c r="E66" s="222" t="s">
        <v>176</v>
      </c>
      <c r="F66" s="223"/>
      <c r="G66" s="223">
        <f>G21</f>
        <v>-75</v>
      </c>
      <c r="H66" s="223"/>
      <c r="I66" s="223"/>
      <c r="J66" s="223"/>
      <c r="K66" s="224"/>
      <c r="L66" s="144">
        <f>SUM(F66:I66)</f>
        <v>-75</v>
      </c>
    </row>
    <row r="67" spans="4:12" s="178" customFormat="1" ht="12.75">
      <c r="D67" s="174"/>
      <c r="E67" s="222" t="s">
        <v>212</v>
      </c>
      <c r="F67" s="223"/>
      <c r="G67" s="223"/>
      <c r="H67" s="223"/>
      <c r="I67" s="223"/>
      <c r="J67" s="223" t="e">
        <f>#REF!</f>
        <v>#REF!</v>
      </c>
      <c r="K67" s="224"/>
      <c r="L67" s="144">
        <f>SUM(F67:I67)</f>
        <v>0</v>
      </c>
    </row>
    <row r="68" spans="4:12" s="178" customFormat="1" ht="12.75">
      <c r="D68" s="174"/>
      <c r="E68" s="222" t="s">
        <v>213</v>
      </c>
      <c r="F68" s="223">
        <f>F20+F21</f>
        <v>-13</v>
      </c>
      <c r="G68" s="223">
        <f>G20</f>
        <v>-11</v>
      </c>
      <c r="H68" s="223">
        <f>H20+H21</f>
        <v>-10</v>
      </c>
      <c r="I68" s="223">
        <f>I20+I21</f>
        <v>-9</v>
      </c>
      <c r="J68" s="223">
        <f>J20+J21</f>
        <v>-9</v>
      </c>
      <c r="K68" s="224"/>
      <c r="L68" s="144">
        <f>SUM(F68:I68)</f>
        <v>-43</v>
      </c>
    </row>
    <row r="69" spans="4:12" s="178" customFormat="1" ht="12.75">
      <c r="D69" s="174"/>
      <c r="E69" s="143" t="s">
        <v>169</v>
      </c>
      <c r="F69" s="145">
        <f>SUM(F66:F68)</f>
        <v>-13</v>
      </c>
      <c r="G69" s="146">
        <f>SUM(G66:G68)</f>
        <v>-86</v>
      </c>
      <c r="H69" s="145">
        <f>SUM(H66:H68)</f>
        <v>-10</v>
      </c>
      <c r="I69" s="145">
        <f>SUM(I66:I68)</f>
        <v>-9</v>
      </c>
      <c r="J69" s="145" t="e">
        <f>SUM(J66:J68)</f>
        <v>#REF!</v>
      </c>
      <c r="K69" s="147"/>
      <c r="L69" s="145">
        <f>SUM(L66:L68)</f>
        <v>-118</v>
      </c>
    </row>
    <row r="70" spans="4:5" s="178" customFormat="1" ht="12.75">
      <c r="D70" s="174"/>
      <c r="E70" s="161"/>
    </row>
    <row r="71" spans="4:5" s="178" customFormat="1" ht="12.75">
      <c r="D71" s="174"/>
      <c r="E71" s="161"/>
    </row>
    <row r="72" spans="4:5" s="178" customFormat="1" ht="12.75">
      <c r="D72" s="174"/>
      <c r="E72" s="161"/>
    </row>
    <row r="73" spans="4:5" s="178" customFormat="1" ht="12.75">
      <c r="D73" s="174"/>
      <c r="E73" s="161"/>
    </row>
    <row r="74" spans="4:5" s="178" customFormat="1" ht="12.75">
      <c r="D74" s="174"/>
      <c r="E74" s="161"/>
    </row>
    <row r="75" spans="3:6" s="178" customFormat="1" ht="12.75">
      <c r="C75" s="174"/>
      <c r="D75" s="174"/>
      <c r="E75" s="161"/>
      <c r="F75" s="174"/>
    </row>
    <row r="76" spans="3:6" s="178" customFormat="1" ht="12.75">
      <c r="C76" s="174"/>
      <c r="D76" s="174"/>
      <c r="E76" s="176"/>
      <c r="F76" s="174"/>
    </row>
    <row r="77" spans="3:6" s="178" customFormat="1" ht="12.75">
      <c r="C77" s="174"/>
      <c r="D77" s="174"/>
      <c r="E77" s="176"/>
      <c r="F77" s="174"/>
    </row>
    <row r="78" spans="3:6" s="178" customFormat="1" ht="12.75">
      <c r="C78" s="174"/>
      <c r="D78" s="174"/>
      <c r="E78" s="176"/>
      <c r="F78" s="174"/>
    </row>
    <row r="79" spans="3:6" ht="12.75">
      <c r="C79" s="133"/>
      <c r="E79" s="134"/>
      <c r="F79" s="133"/>
    </row>
    <row r="80" spans="3:6" ht="12.75">
      <c r="C80" s="133"/>
      <c r="E80" s="134"/>
      <c r="F80" s="133"/>
    </row>
    <row r="81" spans="3:6" ht="12.75">
      <c r="C81" s="133"/>
      <c r="E81" s="134"/>
      <c r="F81" s="133"/>
    </row>
    <row r="82" spans="3:6" ht="12.75">
      <c r="C82" s="133"/>
      <c r="E82" s="134"/>
      <c r="F82" s="133"/>
    </row>
    <row r="83" spans="3:6" ht="12.75">
      <c r="C83" s="133"/>
      <c r="E83" s="134"/>
      <c r="F83" s="133"/>
    </row>
    <row r="84" spans="3:6" ht="12.75">
      <c r="C84" s="133"/>
      <c r="E84" s="134"/>
      <c r="F84" s="133"/>
    </row>
    <row r="85" spans="3:6" ht="12.75">
      <c r="C85" s="133"/>
      <c r="E85" s="134"/>
      <c r="F85" s="133"/>
    </row>
    <row r="86" spans="3:6" ht="12.75">
      <c r="C86" s="133"/>
      <c r="E86" s="134"/>
      <c r="F86" s="133"/>
    </row>
  </sheetData>
  <sheetProtection/>
  <mergeCells count="11">
    <mergeCell ref="B1:I1"/>
    <mergeCell ref="B6:C6"/>
    <mergeCell ref="B17:C17"/>
    <mergeCell ref="L2:Q2"/>
    <mergeCell ref="B45:C45"/>
    <mergeCell ref="B35:C35"/>
    <mergeCell ref="B43:C43"/>
    <mergeCell ref="B19:C19"/>
    <mergeCell ref="B23:C23"/>
    <mergeCell ref="B30:C30"/>
    <mergeCell ref="B41:C41"/>
  </mergeCells>
  <conditionalFormatting sqref="Q25:Q28 L23:Q23 Q20:Q21 L30:Q30 F43:F45 G44:J45 Q8:Q14 F35:R35 Q32:Q33 F8:J14 L17:Q17 F16:J33 G43:K43 L43:Q45">
    <cfRule type="cellIs" priority="15" dxfId="0" operator="equal" stopIfTrue="1">
      <formula>0</formula>
    </cfRule>
  </conditionalFormatting>
  <conditionalFormatting sqref="Q15 F15:J15">
    <cfRule type="cellIs" priority="7" dxfId="0" operator="equal" stopIfTrue="1">
      <formula>0</formula>
    </cfRule>
  </conditionalFormatting>
  <conditionalFormatting sqref="Q38 E37:J37 E38 H38:J38 E40:J42 L41:Q42">
    <cfRule type="cellIs" priority="6" dxfId="0" operator="equal" stopIfTrue="1">
      <formula>0</formula>
    </cfRule>
  </conditionalFormatting>
  <conditionalFormatting sqref="F38:G38">
    <cfRule type="cellIs" priority="5" dxfId="0" operator="equal" stopIfTrue="1">
      <formula>0</formula>
    </cfRule>
  </conditionalFormatting>
  <conditionalFormatting sqref="Q39 E39 H39:J39">
    <cfRule type="cellIs" priority="2" dxfId="0" operator="equal" stopIfTrue="1">
      <formula>0</formula>
    </cfRule>
  </conditionalFormatting>
  <conditionalFormatting sqref="F39:G39">
    <cfRule type="cellIs" priority="1" dxfId="0" operator="equal" stopIfTrue="1">
      <formula>0</formula>
    </cfRule>
  </conditionalFormatting>
  <printOptions/>
  <pageMargins left="0.7480314960629921" right="0.7480314960629921" top="0.984251968503937" bottom="0.984251968503937" header="0.5118110236220472" footer="0.5118110236220472"/>
  <pageSetup fitToHeight="2" fitToWidth="1" horizontalDpi="600" verticalDpi="600" orientation="landscape" paperSize="9" scale="82" r:id="rId1"/>
  <headerFooter alignWithMargins="0">
    <oddHeader>&amp;C&amp;16Detailed General Fund Budget Proposals 2014-18&amp;R&amp;16Appendix 3</oddHeader>
    <oddFooter>&amp;CPage &amp;P</oddFooter>
  </headerFooter>
  <rowBreaks count="1" manualBreakCount="1">
    <brk id="23" max="16" man="1"/>
  </rowBreaks>
</worksheet>
</file>

<file path=xl/worksheets/sheet8.xml><?xml version="1.0" encoding="utf-8"?>
<worksheet xmlns="http://schemas.openxmlformats.org/spreadsheetml/2006/main" xmlns:r="http://schemas.openxmlformats.org/officeDocument/2006/relationships">
  <sheetPr>
    <tabColor rgb="FF00B050"/>
    <pageSetUpPr fitToPage="1"/>
  </sheetPr>
  <dimension ref="A1:N4"/>
  <sheetViews>
    <sheetView zoomScalePageLayoutView="0" workbookViewId="0" topLeftCell="A19">
      <selection activeCell="A1" sqref="A1:N4"/>
    </sheetView>
  </sheetViews>
  <sheetFormatPr defaultColWidth="9.140625" defaultRowHeight="12.75"/>
  <cols>
    <col min="1" max="16384" width="9.140625" style="32" customWidth="1"/>
  </cols>
  <sheetData>
    <row r="1" spans="1:14" ht="12.75">
      <c r="A1" s="285" t="s">
        <v>145</v>
      </c>
      <c r="B1" s="285"/>
      <c r="C1" s="285"/>
      <c r="D1" s="285"/>
      <c r="E1" s="285"/>
      <c r="F1" s="285"/>
      <c r="G1" s="285"/>
      <c r="H1" s="285"/>
      <c r="I1" s="285"/>
      <c r="J1" s="285"/>
      <c r="K1" s="285"/>
      <c r="L1" s="285"/>
      <c r="M1" s="285"/>
      <c r="N1" s="285"/>
    </row>
    <row r="2" spans="1:14" ht="12.75">
      <c r="A2" s="291"/>
      <c r="B2" s="285"/>
      <c r="C2" s="285"/>
      <c r="D2" s="285"/>
      <c r="E2" s="285"/>
      <c r="F2" s="285"/>
      <c r="G2" s="285"/>
      <c r="H2" s="285"/>
      <c r="I2" s="285"/>
      <c r="J2" s="285"/>
      <c r="K2" s="285"/>
      <c r="L2" s="285"/>
      <c r="M2" s="285"/>
      <c r="N2" s="285"/>
    </row>
    <row r="3" spans="1:14" ht="12.75">
      <c r="A3" s="285"/>
      <c r="B3" s="285"/>
      <c r="C3" s="285"/>
      <c r="D3" s="285"/>
      <c r="E3" s="285"/>
      <c r="F3" s="285"/>
      <c r="G3" s="285"/>
      <c r="H3" s="285"/>
      <c r="I3" s="285"/>
      <c r="J3" s="285"/>
      <c r="K3" s="285"/>
      <c r="L3" s="285"/>
      <c r="M3" s="285"/>
      <c r="N3" s="285"/>
    </row>
    <row r="4" spans="1:14" ht="409.5" customHeight="1">
      <c r="A4" s="285"/>
      <c r="B4" s="285"/>
      <c r="C4" s="285"/>
      <c r="D4" s="285"/>
      <c r="E4" s="285"/>
      <c r="F4" s="285"/>
      <c r="G4" s="285"/>
      <c r="H4" s="285"/>
      <c r="I4" s="285"/>
      <c r="J4" s="285"/>
      <c r="K4" s="285"/>
      <c r="L4" s="285"/>
      <c r="M4" s="285"/>
      <c r="N4" s="285"/>
    </row>
  </sheetData>
  <sheetProtection/>
  <mergeCells count="1">
    <mergeCell ref="A1:N4"/>
  </mergeCells>
  <printOptions/>
  <pageMargins left="0.75" right="0.75" top="1" bottom="1" header="0.5" footer="0.5"/>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rgb="FF0099FF"/>
    <pageSetUpPr fitToPage="1"/>
  </sheetPr>
  <dimension ref="A1:Z88"/>
  <sheetViews>
    <sheetView zoomScalePageLayoutView="0" workbookViewId="0" topLeftCell="A1">
      <pane xSplit="1" ySplit="3" topLeftCell="B46" activePane="bottomRight" state="frozen"/>
      <selection pane="topLeft" activeCell="A1" sqref="A1"/>
      <selection pane="topRight" activeCell="B1" sqref="B1"/>
      <selection pane="bottomLeft" activeCell="A4" sqref="A4"/>
      <selection pane="bottomRight" activeCell="B89" sqref="B89"/>
    </sheetView>
  </sheetViews>
  <sheetFormatPr defaultColWidth="9.140625" defaultRowHeight="12.75" outlineLevelRow="1"/>
  <cols>
    <col min="1" max="1" width="29.7109375" style="32" customWidth="1"/>
    <col min="2" max="2" width="11.57421875" style="43" customWidth="1"/>
    <col min="3" max="3" width="10.7109375" style="43" customWidth="1"/>
    <col min="4" max="4" width="10.00390625" style="43" customWidth="1"/>
    <col min="5" max="5" width="9.8515625" style="43" customWidth="1"/>
    <col min="6" max="6" width="9.57421875" style="43" customWidth="1"/>
    <col min="7" max="8" width="9.8515625" style="43" customWidth="1"/>
    <col min="9" max="9" width="9.7109375" style="43" customWidth="1"/>
    <col min="10" max="10" width="9.8515625" style="43" customWidth="1"/>
    <col min="11" max="11" width="9.140625" style="43" customWidth="1"/>
    <col min="12" max="12" width="8.8515625" style="43" customWidth="1"/>
    <col min="13" max="13" width="9.140625" style="43" customWidth="1"/>
    <col min="14" max="14" width="8.8515625" style="43" customWidth="1"/>
    <col min="15" max="15" width="10.421875" style="32" bestFit="1" customWidth="1"/>
    <col min="16" max="16" width="1.421875" style="32" customWidth="1"/>
    <col min="17" max="18" width="9.28125" style="32" hidden="1" customWidth="1"/>
    <col min="19" max="19" width="6.57421875" style="32" customWidth="1"/>
    <col min="20" max="20" width="5.7109375" style="32" customWidth="1"/>
    <col min="21" max="21" width="7.8515625" style="32" bestFit="1" customWidth="1"/>
    <col min="22" max="22" width="6.140625" style="37" bestFit="1" customWidth="1"/>
    <col min="23" max="23" width="7.140625" style="37" customWidth="1"/>
    <col min="24" max="24" width="8.140625" style="91" customWidth="1"/>
    <col min="25" max="26" width="9.140625" style="37" customWidth="1"/>
    <col min="27" max="16384" width="9.140625" style="32" customWidth="1"/>
  </cols>
  <sheetData>
    <row r="1" spans="1:20" ht="15.75" customHeight="1">
      <c r="A1" s="289" t="s">
        <v>257</v>
      </c>
      <c r="B1" s="289"/>
      <c r="C1" s="289"/>
      <c r="D1" s="289"/>
      <c r="E1" s="289"/>
      <c r="F1" s="289"/>
      <c r="G1" s="289"/>
      <c r="H1" s="289"/>
      <c r="I1" s="289"/>
      <c r="J1" s="289"/>
      <c r="K1" s="289"/>
      <c r="L1" s="289"/>
      <c r="M1" s="289"/>
      <c r="N1" s="289"/>
      <c r="O1" s="289"/>
      <c r="P1" s="289"/>
      <c r="Q1" s="115"/>
      <c r="R1" s="115"/>
      <c r="S1" s="115"/>
      <c r="T1" s="115"/>
    </row>
    <row r="2" spans="1:20" ht="15.75" customHeight="1">
      <c r="A2" s="289" t="s">
        <v>236</v>
      </c>
      <c r="B2" s="289"/>
      <c r="C2" s="289"/>
      <c r="D2" s="289"/>
      <c r="E2" s="289"/>
      <c r="F2" s="289"/>
      <c r="G2" s="289"/>
      <c r="H2" s="289"/>
      <c r="I2" s="289"/>
      <c r="J2" s="289"/>
      <c r="K2" s="289"/>
      <c r="L2" s="289"/>
      <c r="M2" s="289"/>
      <c r="N2" s="289"/>
      <c r="O2" s="289"/>
      <c r="P2" s="289"/>
      <c r="Q2" s="115"/>
      <c r="R2" s="115"/>
      <c r="S2" s="115"/>
      <c r="T2" s="115"/>
    </row>
    <row r="3" spans="1:20" ht="15.75" customHeight="1">
      <c r="A3" s="115"/>
      <c r="B3" s="115"/>
      <c r="C3" s="115"/>
      <c r="D3" s="115"/>
      <c r="E3" s="115"/>
      <c r="F3" s="115"/>
      <c r="G3" s="115"/>
      <c r="H3" s="115"/>
      <c r="I3" s="115"/>
      <c r="J3" s="115"/>
      <c r="K3" s="115"/>
      <c r="L3" s="115"/>
      <c r="M3" s="115"/>
      <c r="N3" s="115"/>
      <c r="O3" s="115"/>
      <c r="P3" s="115"/>
      <c r="Q3" s="115"/>
      <c r="R3" s="115"/>
      <c r="S3" s="115"/>
      <c r="T3" s="115"/>
    </row>
    <row r="5" ht="12.75">
      <c r="A5" s="33" t="s">
        <v>211</v>
      </c>
    </row>
    <row r="6" spans="1:18" ht="25.5">
      <c r="A6" s="45" t="s">
        <v>205</v>
      </c>
      <c r="B6" s="88" t="s">
        <v>98</v>
      </c>
      <c r="C6" s="287" t="s">
        <v>27</v>
      </c>
      <c r="D6" s="288"/>
      <c r="E6" s="290" t="s">
        <v>187</v>
      </c>
      <c r="F6" s="288"/>
      <c r="G6" s="287" t="s">
        <v>25</v>
      </c>
      <c r="H6" s="288"/>
      <c r="I6" s="287" t="s">
        <v>195</v>
      </c>
      <c r="J6" s="288"/>
      <c r="K6" s="287" t="s">
        <v>21</v>
      </c>
      <c r="L6" s="288"/>
      <c r="M6" s="287" t="s">
        <v>137</v>
      </c>
      <c r="N6" s="288"/>
      <c r="O6" s="57" t="s">
        <v>106</v>
      </c>
      <c r="Q6" s="68" t="s">
        <v>266</v>
      </c>
      <c r="R6" s="186" t="s">
        <v>267</v>
      </c>
    </row>
    <row r="7" spans="1:18" ht="17.25" customHeight="1">
      <c r="A7" s="46"/>
      <c r="B7" s="47" t="s">
        <v>200</v>
      </c>
      <c r="C7" s="114" t="s">
        <v>200</v>
      </c>
      <c r="D7" s="57" t="s">
        <v>201</v>
      </c>
      <c r="E7" s="47" t="s">
        <v>200</v>
      </c>
      <c r="F7" s="47" t="s">
        <v>201</v>
      </c>
      <c r="G7" s="276" t="s">
        <v>200</v>
      </c>
      <c r="H7" s="57" t="s">
        <v>201</v>
      </c>
      <c r="I7" s="47" t="s">
        <v>200</v>
      </c>
      <c r="J7" s="57" t="s">
        <v>201</v>
      </c>
      <c r="K7" s="57" t="s">
        <v>200</v>
      </c>
      <c r="L7" s="55" t="s">
        <v>201</v>
      </c>
      <c r="M7" s="47" t="s">
        <v>200</v>
      </c>
      <c r="N7" s="47" t="s">
        <v>201</v>
      </c>
      <c r="O7" s="57" t="s">
        <v>200</v>
      </c>
      <c r="Q7" s="184"/>
      <c r="R7" s="184"/>
    </row>
    <row r="8" spans="1:18" ht="12.75">
      <c r="A8" s="44" t="s">
        <v>180</v>
      </c>
      <c r="B8" s="49"/>
      <c r="C8" s="50">
        <f>'HR &amp; Fac'!F30</f>
        <v>100</v>
      </c>
      <c r="D8" s="166">
        <f>'HR &amp; Fac'!L30</f>
        <v>-1</v>
      </c>
      <c r="E8" s="49">
        <f>'HR &amp; Fac'!F17</f>
        <v>-2</v>
      </c>
      <c r="F8" s="168"/>
      <c r="G8" s="50">
        <f>'HR &amp; Fac'!F35</f>
        <v>-10</v>
      </c>
      <c r="H8" s="49"/>
      <c r="I8" s="49">
        <f>'HR &amp; Fac'!F11</f>
        <v>-20</v>
      </c>
      <c r="J8" s="166"/>
      <c r="K8" s="49">
        <f>'HR &amp; Fac'!F22</f>
        <v>-55</v>
      </c>
      <c r="L8" s="169">
        <f>'HR &amp; Fac'!L22</f>
        <v>1</v>
      </c>
      <c r="M8" s="49">
        <f>'HR &amp; Fac'!F41</f>
        <v>30</v>
      </c>
      <c r="N8" s="169"/>
      <c r="O8" s="64">
        <f aca="true" t="shared" si="0" ref="O8:O13">SUM(B8,C8,E8,G8,I8,K8,M8)</f>
        <v>43</v>
      </c>
      <c r="Q8" s="184">
        <f>'HR &amp; Fac'!F47</f>
        <v>-57</v>
      </c>
      <c r="R8" s="184">
        <f>O8-Q8</f>
        <v>100</v>
      </c>
    </row>
    <row r="9" spans="1:18" ht="12.75">
      <c r="A9" s="44" t="s">
        <v>204</v>
      </c>
      <c r="B9" s="49"/>
      <c r="C9" s="50">
        <f>'L&amp;G'!F19</f>
        <v>50</v>
      </c>
      <c r="D9" s="166"/>
      <c r="E9" s="49">
        <f>'L&amp;G'!F26</f>
        <v>-3</v>
      </c>
      <c r="F9" s="168"/>
      <c r="G9" s="50"/>
      <c r="H9" s="49"/>
      <c r="I9" s="49">
        <f>'L&amp;G'!F10</f>
        <v>-5</v>
      </c>
      <c r="J9" s="166"/>
      <c r="K9" s="49"/>
      <c r="L9" s="169"/>
      <c r="M9" s="49"/>
      <c r="N9" s="169"/>
      <c r="O9" s="64">
        <f t="shared" si="0"/>
        <v>42</v>
      </c>
      <c r="Q9" s="184">
        <f>'L&amp;G'!F32</f>
        <v>-8</v>
      </c>
      <c r="R9" s="184">
        <f>O9-Q9</f>
        <v>50</v>
      </c>
    </row>
    <row r="10" spans="1:18" ht="12.75">
      <c r="A10" s="44" t="s">
        <v>203</v>
      </c>
      <c r="B10" s="49"/>
      <c r="C10" s="50">
        <f>'Cust Serv'!F29</f>
        <v>85</v>
      </c>
      <c r="D10" s="166">
        <f>'Cust Serv'!L29</f>
        <v>-2</v>
      </c>
      <c r="E10" s="49">
        <f>'Cust Serv'!F16</f>
        <v>-25</v>
      </c>
      <c r="F10" s="168">
        <f>'Cust Serv'!L16</f>
        <v>1</v>
      </c>
      <c r="G10" s="50">
        <f>'Cust Serv'!F23</f>
        <v>43</v>
      </c>
      <c r="H10" s="49">
        <f>'Cust Serv'!L23</f>
        <v>-1</v>
      </c>
      <c r="I10" s="49">
        <f>'Cust Serv'!F10</f>
        <v>-14</v>
      </c>
      <c r="J10" s="166"/>
      <c r="K10" s="49"/>
      <c r="L10" s="169"/>
      <c r="M10" s="49">
        <f>'Cust Serv'!F34</f>
        <v>35</v>
      </c>
      <c r="N10" s="169">
        <f>'Cust Serv'!L34</f>
        <v>-1</v>
      </c>
      <c r="O10" s="64">
        <f t="shared" si="0"/>
        <v>124</v>
      </c>
      <c r="Q10" s="184">
        <f>'Cust Serv'!F40</f>
        <v>-59</v>
      </c>
      <c r="R10" s="184">
        <f>O10-Q10</f>
        <v>183</v>
      </c>
    </row>
    <row r="11" spans="1:18" ht="12.75">
      <c r="A11" s="44" t="s">
        <v>221</v>
      </c>
      <c r="B11" s="49"/>
      <c r="C11" s="50"/>
      <c r="D11" s="166"/>
      <c r="E11" s="49">
        <f>Finance!F12</f>
        <v>-29</v>
      </c>
      <c r="F11" s="168">
        <f>Finance!L12</f>
        <v>1</v>
      </c>
      <c r="G11" s="50"/>
      <c r="H11" s="49"/>
      <c r="I11" s="49"/>
      <c r="J11" s="166"/>
      <c r="K11" s="49"/>
      <c r="L11" s="169"/>
      <c r="M11" s="49"/>
      <c r="N11" s="169"/>
      <c r="O11" s="64">
        <f t="shared" si="0"/>
        <v>-29</v>
      </c>
      <c r="Q11" s="184">
        <f>Finance!F18</f>
        <v>-29</v>
      </c>
      <c r="R11" s="184">
        <f>O11-Q11</f>
        <v>0</v>
      </c>
    </row>
    <row r="12" spans="1:23" ht="12.75">
      <c r="A12" s="86" t="s">
        <v>202</v>
      </c>
      <c r="B12" s="49">
        <f>'Bus Imp &amp; Tech'!F21</f>
        <v>91</v>
      </c>
      <c r="C12" s="50">
        <f>'Bus Imp &amp; Tech'!F31</f>
        <v>10</v>
      </c>
      <c r="D12" s="166"/>
      <c r="E12" s="49">
        <f>'Bus Imp &amp; Tech'!F16</f>
        <v>-88</v>
      </c>
      <c r="F12" s="168"/>
      <c r="G12" s="50"/>
      <c r="H12" s="49"/>
      <c r="I12" s="49"/>
      <c r="J12" s="166"/>
      <c r="K12" s="49"/>
      <c r="L12" s="169"/>
      <c r="M12" s="49"/>
      <c r="N12" s="169"/>
      <c r="O12" s="64">
        <f t="shared" si="0"/>
        <v>13</v>
      </c>
      <c r="Q12" s="194">
        <f>'Bus Imp &amp; Tech'!F37</f>
        <v>3</v>
      </c>
      <c r="R12" s="184">
        <f>O12-Q12</f>
        <v>10</v>
      </c>
      <c r="V12" s="93" t="s">
        <v>171</v>
      </c>
      <c r="W12" s="94">
        <f>'HR &amp; Fac'!F43+'L&amp;G'!F28+'Cust Serv'!F36+Finance!F14+'Bus Imp &amp; Tech'!F33-O13</f>
        <v>0</v>
      </c>
    </row>
    <row r="13" spans="1:26" s="33" customFormat="1" ht="12.75">
      <c r="A13" s="48" t="s">
        <v>15</v>
      </c>
      <c r="B13" s="52">
        <f aca="true" t="shared" si="1" ref="B13:N13">SUM(B8:B12)</f>
        <v>91</v>
      </c>
      <c r="C13" s="53">
        <f t="shared" si="1"/>
        <v>245</v>
      </c>
      <c r="D13" s="167">
        <f t="shared" si="1"/>
        <v>-3</v>
      </c>
      <c r="E13" s="52">
        <f t="shared" si="1"/>
        <v>-147</v>
      </c>
      <c r="F13" s="167">
        <f t="shared" si="1"/>
        <v>2</v>
      </c>
      <c r="G13" s="53">
        <f t="shared" si="1"/>
        <v>33</v>
      </c>
      <c r="H13" s="52">
        <f t="shared" si="1"/>
        <v>-1</v>
      </c>
      <c r="I13" s="52">
        <f t="shared" si="1"/>
        <v>-39</v>
      </c>
      <c r="J13" s="167">
        <f t="shared" si="1"/>
        <v>0</v>
      </c>
      <c r="K13" s="52">
        <f t="shared" si="1"/>
        <v>-55</v>
      </c>
      <c r="L13" s="170">
        <f t="shared" si="1"/>
        <v>1</v>
      </c>
      <c r="M13" s="52">
        <f t="shared" si="1"/>
        <v>65</v>
      </c>
      <c r="N13" s="171">
        <f t="shared" si="1"/>
        <v>-1</v>
      </c>
      <c r="O13" s="54">
        <f t="shared" si="0"/>
        <v>193</v>
      </c>
      <c r="Q13" s="185">
        <f>SUM(Q8:Q12)</f>
        <v>-150</v>
      </c>
      <c r="R13" s="185">
        <f>SUM(R8:R12)</f>
        <v>343</v>
      </c>
      <c r="V13" s="93" t="s">
        <v>172</v>
      </c>
      <c r="W13" s="94">
        <f>'HR &amp; Fac'!L43+'L&amp;G'!L28+'Cust Serv'!L36+Finance!L14+'Bus Imp &amp; Tech'!L33-D13-F13-H13-J13-L13-N13</f>
        <v>0</v>
      </c>
      <c r="X13" s="92"/>
      <c r="Y13" s="95"/>
      <c r="Z13" s="95"/>
    </row>
    <row r="14" spans="17:18" ht="12.75">
      <c r="Q14" s="184"/>
      <c r="R14" s="184"/>
    </row>
    <row r="15" spans="1:18" ht="12.75">
      <c r="A15" s="33" t="s">
        <v>214</v>
      </c>
      <c r="Q15" s="184"/>
      <c r="R15" s="184"/>
    </row>
    <row r="16" spans="1:18" ht="25.5">
      <c r="A16" s="45" t="s">
        <v>205</v>
      </c>
      <c r="B16" s="57" t="s">
        <v>98</v>
      </c>
      <c r="C16" s="287" t="s">
        <v>27</v>
      </c>
      <c r="D16" s="288"/>
      <c r="E16" s="287" t="s">
        <v>187</v>
      </c>
      <c r="F16" s="288"/>
      <c r="G16" s="287" t="s">
        <v>25</v>
      </c>
      <c r="H16" s="288"/>
      <c r="I16" s="287" t="s">
        <v>195</v>
      </c>
      <c r="J16" s="288"/>
      <c r="K16" s="287" t="s">
        <v>21</v>
      </c>
      <c r="L16" s="288"/>
      <c r="M16" s="287" t="s">
        <v>137</v>
      </c>
      <c r="N16" s="288"/>
      <c r="O16" s="57" t="s">
        <v>106</v>
      </c>
      <c r="Q16" s="68" t="s">
        <v>266</v>
      </c>
      <c r="R16" s="186" t="s">
        <v>267</v>
      </c>
    </row>
    <row r="17" spans="1:15" ht="17.25" customHeight="1">
      <c r="A17" s="46"/>
      <c r="B17" s="47" t="s">
        <v>200</v>
      </c>
      <c r="C17" s="114" t="s">
        <v>200</v>
      </c>
      <c r="D17" s="57" t="s">
        <v>201</v>
      </c>
      <c r="E17" s="47" t="s">
        <v>200</v>
      </c>
      <c r="F17" s="57" t="s">
        <v>201</v>
      </c>
      <c r="G17" s="276" t="s">
        <v>200</v>
      </c>
      <c r="H17" s="57" t="s">
        <v>201</v>
      </c>
      <c r="I17" s="47" t="s">
        <v>200</v>
      </c>
      <c r="J17" s="47" t="s">
        <v>201</v>
      </c>
      <c r="K17" s="47" t="s">
        <v>200</v>
      </c>
      <c r="L17" s="47" t="s">
        <v>201</v>
      </c>
      <c r="M17" s="47" t="s">
        <v>200</v>
      </c>
      <c r="N17" s="47" t="s">
        <v>201</v>
      </c>
      <c r="O17" s="47" t="s">
        <v>200</v>
      </c>
    </row>
    <row r="18" spans="1:21" ht="12.75">
      <c r="A18" s="44" t="s">
        <v>180</v>
      </c>
      <c r="B18" s="49"/>
      <c r="C18" s="50">
        <f>'HR &amp; Fac'!G30</f>
        <v>15</v>
      </c>
      <c r="D18" s="166"/>
      <c r="E18" s="49"/>
      <c r="F18" s="166"/>
      <c r="G18" s="50"/>
      <c r="H18" s="49"/>
      <c r="I18" s="49">
        <f>'HR &amp; Fac'!G11</f>
        <v>-70</v>
      </c>
      <c r="J18" s="166"/>
      <c r="K18" s="49"/>
      <c r="L18" s="169"/>
      <c r="M18" s="49"/>
      <c r="N18" s="169"/>
      <c r="O18" s="64">
        <f aca="true" t="shared" si="2" ref="O18:O23">SUM(B18,C18,E18,G18,I18,K18,M18)</f>
        <v>-55</v>
      </c>
      <c r="Q18" s="187">
        <f>'HR &amp; Fac'!G47</f>
        <v>-30</v>
      </c>
      <c r="R18" s="187">
        <f>O18-Q18</f>
        <v>-25</v>
      </c>
      <c r="U18" s="37"/>
    </row>
    <row r="19" spans="1:21" ht="12.75">
      <c r="A19" s="44" t="s">
        <v>204</v>
      </c>
      <c r="B19" s="49"/>
      <c r="C19" s="50">
        <f>'L&amp;G'!G19</f>
        <v>-50</v>
      </c>
      <c r="D19" s="166"/>
      <c r="E19" s="49">
        <f>'L&amp;G'!G26</f>
        <v>-354</v>
      </c>
      <c r="F19" s="166"/>
      <c r="G19" s="50"/>
      <c r="H19" s="49"/>
      <c r="I19" s="49">
        <f>'L&amp;G'!G10</f>
        <v>-5</v>
      </c>
      <c r="J19" s="169"/>
      <c r="K19" s="49">
        <f>'L&amp;G'!G14</f>
        <v>-28</v>
      </c>
      <c r="L19" s="169">
        <f>'L&amp;G'!M14</f>
        <v>1</v>
      </c>
      <c r="M19" s="49"/>
      <c r="N19" s="169"/>
      <c r="O19" s="64">
        <f t="shared" si="2"/>
        <v>-437</v>
      </c>
      <c r="Q19" s="187">
        <f>'L&amp;G'!G32</f>
        <v>-37</v>
      </c>
      <c r="R19" s="187">
        <f>O19-Q19</f>
        <v>-400</v>
      </c>
      <c r="U19" s="37"/>
    </row>
    <row r="20" spans="1:21" ht="12.75">
      <c r="A20" s="44" t="s">
        <v>203</v>
      </c>
      <c r="B20" s="49"/>
      <c r="C20" s="50">
        <f>'Cust Serv'!G29</f>
        <v>0</v>
      </c>
      <c r="D20" s="166"/>
      <c r="E20" s="49">
        <f>'Cust Serv'!G16</f>
        <v>-156</v>
      </c>
      <c r="F20" s="166">
        <f>'Cust Serv'!M16</f>
        <v>3</v>
      </c>
      <c r="G20" s="50">
        <f>'Cust Serv'!G23</f>
        <v>38</v>
      </c>
      <c r="H20" s="49">
        <f>'Cust Serv'!M23</f>
        <v>-1</v>
      </c>
      <c r="I20" s="49"/>
      <c r="J20" s="169"/>
      <c r="K20" s="49"/>
      <c r="L20" s="169"/>
      <c r="M20" s="49"/>
      <c r="N20" s="169"/>
      <c r="O20" s="64">
        <f t="shared" si="2"/>
        <v>-118</v>
      </c>
      <c r="Q20" s="187">
        <f>'Cust Serv'!G40</f>
        <v>-216</v>
      </c>
      <c r="R20" s="187">
        <f>O20-Q20</f>
        <v>98</v>
      </c>
      <c r="U20" s="37"/>
    </row>
    <row r="21" spans="1:21" ht="12.75">
      <c r="A21" s="44" t="s">
        <v>221</v>
      </c>
      <c r="B21" s="49"/>
      <c r="C21" s="50"/>
      <c r="D21" s="166"/>
      <c r="E21" s="49">
        <f>Finance!G12</f>
        <v>-70</v>
      </c>
      <c r="F21" s="166">
        <f>Finance!M12</f>
        <v>2</v>
      </c>
      <c r="G21" s="50"/>
      <c r="H21" s="49"/>
      <c r="I21" s="49"/>
      <c r="J21" s="169"/>
      <c r="K21" s="49"/>
      <c r="L21" s="169"/>
      <c r="M21" s="49"/>
      <c r="N21" s="169"/>
      <c r="O21" s="64">
        <f t="shared" si="2"/>
        <v>-70</v>
      </c>
      <c r="Q21" s="187">
        <f>Finance!G18</f>
        <v>-70</v>
      </c>
      <c r="R21" s="187">
        <f>O21-Q21</f>
        <v>0</v>
      </c>
      <c r="U21" s="37"/>
    </row>
    <row r="22" spans="1:23" ht="12.75">
      <c r="A22" s="86" t="s">
        <v>202</v>
      </c>
      <c r="B22" s="49">
        <f>'Bus Imp &amp; Tech'!G21</f>
        <v>25</v>
      </c>
      <c r="C22" s="50">
        <f>'Bus Imp &amp; Tech'!G31</f>
        <v>0</v>
      </c>
      <c r="D22" s="166"/>
      <c r="E22" s="49">
        <f>'Bus Imp &amp; Tech'!G16</f>
        <v>-179</v>
      </c>
      <c r="F22" s="166"/>
      <c r="G22" s="50"/>
      <c r="H22" s="49"/>
      <c r="I22" s="49"/>
      <c r="J22" s="169"/>
      <c r="K22" s="49"/>
      <c r="L22" s="169"/>
      <c r="M22" s="49"/>
      <c r="N22" s="169"/>
      <c r="O22" s="64">
        <f t="shared" si="2"/>
        <v>-154</v>
      </c>
      <c r="Q22" s="188">
        <f>'Bus Imp &amp; Tech'!G37</f>
        <v>-304</v>
      </c>
      <c r="R22" s="187">
        <f>O22-Q22</f>
        <v>150</v>
      </c>
      <c r="U22" s="37"/>
      <c r="V22" s="93" t="s">
        <v>171</v>
      </c>
      <c r="W22" s="94">
        <f>'HR &amp; Fac'!G43+'L&amp;G'!G28+'Cust Serv'!G36+Finance!G14+'Bus Imp &amp; Tech'!G33-O23</f>
        <v>0</v>
      </c>
    </row>
    <row r="23" spans="1:26" s="33" customFormat="1" ht="12.75">
      <c r="A23" s="48" t="s">
        <v>15</v>
      </c>
      <c r="B23" s="52">
        <f aca="true" t="shared" si="3" ref="B23:N23">SUM(B18:B22)</f>
        <v>25</v>
      </c>
      <c r="C23" s="53">
        <f t="shared" si="3"/>
        <v>-35</v>
      </c>
      <c r="D23" s="167">
        <f t="shared" si="3"/>
        <v>0</v>
      </c>
      <c r="E23" s="52">
        <f t="shared" si="3"/>
        <v>-759</v>
      </c>
      <c r="F23" s="167">
        <f t="shared" si="3"/>
        <v>5</v>
      </c>
      <c r="G23" s="53">
        <f t="shared" si="3"/>
        <v>38</v>
      </c>
      <c r="H23" s="52">
        <f t="shared" si="3"/>
        <v>-1</v>
      </c>
      <c r="I23" s="52">
        <f t="shared" si="3"/>
        <v>-75</v>
      </c>
      <c r="J23" s="167">
        <f t="shared" si="3"/>
        <v>0</v>
      </c>
      <c r="K23" s="52">
        <f t="shared" si="3"/>
        <v>-28</v>
      </c>
      <c r="L23" s="167">
        <f t="shared" si="3"/>
        <v>1</v>
      </c>
      <c r="M23" s="52">
        <f t="shared" si="3"/>
        <v>0</v>
      </c>
      <c r="N23" s="167">
        <f t="shared" si="3"/>
        <v>0</v>
      </c>
      <c r="O23" s="54">
        <f t="shared" si="2"/>
        <v>-834</v>
      </c>
      <c r="Q23" s="188">
        <f>SUM(Q18:Q22)</f>
        <v>-657</v>
      </c>
      <c r="R23" s="188">
        <f>SUM(R18:R22)</f>
        <v>-177</v>
      </c>
      <c r="U23" s="37"/>
      <c r="V23" s="93" t="s">
        <v>172</v>
      </c>
      <c r="W23" s="94">
        <f>'HR &amp; Fac'!M43+'L&amp;G'!M28+'Cust Serv'!M36+Finance!M14+'Bus Imp &amp; Tech'!M33-D23-F23-H23-J23-L23-N23</f>
        <v>0</v>
      </c>
      <c r="X23" s="92"/>
      <c r="Y23" s="95"/>
      <c r="Z23" s="95"/>
    </row>
    <row r="24" spans="1:26" s="33" customFormat="1" ht="12.75">
      <c r="A24" s="58"/>
      <c r="B24" s="59"/>
      <c r="C24" s="59"/>
      <c r="D24" s="59"/>
      <c r="E24" s="59"/>
      <c r="F24" s="59"/>
      <c r="G24" s="59"/>
      <c r="H24" s="59"/>
      <c r="I24" s="59"/>
      <c r="J24" s="59"/>
      <c r="K24" s="59"/>
      <c r="L24" s="59"/>
      <c r="M24" s="59"/>
      <c r="N24" s="59"/>
      <c r="O24" s="60"/>
      <c r="Q24" s="188"/>
      <c r="R24" s="188"/>
      <c r="V24" s="95"/>
      <c r="W24" s="95"/>
      <c r="X24" s="92"/>
      <c r="Y24" s="95"/>
      <c r="Z24" s="95"/>
    </row>
    <row r="25" ht="12.75">
      <c r="A25" s="33" t="s">
        <v>215</v>
      </c>
    </row>
    <row r="26" spans="1:18" ht="25.5">
      <c r="A26" s="45" t="s">
        <v>205</v>
      </c>
      <c r="B26" s="57" t="s">
        <v>98</v>
      </c>
      <c r="C26" s="287" t="s">
        <v>27</v>
      </c>
      <c r="D26" s="288"/>
      <c r="E26" s="287" t="s">
        <v>187</v>
      </c>
      <c r="F26" s="288"/>
      <c r="G26" s="287" t="s">
        <v>25</v>
      </c>
      <c r="H26" s="288"/>
      <c r="I26" s="287" t="s">
        <v>195</v>
      </c>
      <c r="J26" s="288"/>
      <c r="K26" s="287" t="s">
        <v>21</v>
      </c>
      <c r="L26" s="288"/>
      <c r="M26" s="287" t="s">
        <v>137</v>
      </c>
      <c r="N26" s="288"/>
      <c r="O26" s="57" t="s">
        <v>106</v>
      </c>
      <c r="Q26" s="68" t="s">
        <v>266</v>
      </c>
      <c r="R26" s="186" t="s">
        <v>267</v>
      </c>
    </row>
    <row r="27" spans="1:15" ht="17.25" customHeight="1">
      <c r="A27" s="46"/>
      <c r="B27" s="47" t="s">
        <v>200</v>
      </c>
      <c r="C27" s="114" t="s">
        <v>200</v>
      </c>
      <c r="D27" s="57" t="s">
        <v>201</v>
      </c>
      <c r="E27" s="47" t="s">
        <v>200</v>
      </c>
      <c r="F27" s="57" t="s">
        <v>201</v>
      </c>
      <c r="G27" s="276" t="s">
        <v>200</v>
      </c>
      <c r="H27" s="57" t="s">
        <v>201</v>
      </c>
      <c r="I27" s="47" t="s">
        <v>200</v>
      </c>
      <c r="J27" s="47" t="s">
        <v>201</v>
      </c>
      <c r="K27" s="47" t="s">
        <v>200</v>
      </c>
      <c r="L27" s="47" t="s">
        <v>201</v>
      </c>
      <c r="M27" s="47" t="s">
        <v>200</v>
      </c>
      <c r="N27" s="47" t="s">
        <v>201</v>
      </c>
      <c r="O27" s="47" t="s">
        <v>200</v>
      </c>
    </row>
    <row r="28" spans="1:18" ht="12.75">
      <c r="A28" s="44" t="s">
        <v>180</v>
      </c>
      <c r="B28" s="49"/>
      <c r="C28" s="50">
        <f>'HR &amp; Fac'!H30</f>
        <v>-40</v>
      </c>
      <c r="D28" s="166"/>
      <c r="E28" s="49">
        <f>'HR &amp; Fac'!H17</f>
        <v>-3</v>
      </c>
      <c r="F28" s="166"/>
      <c r="G28" s="50"/>
      <c r="H28" s="49"/>
      <c r="I28" s="49">
        <f>'HR &amp; Fac'!H11</f>
        <v>-50</v>
      </c>
      <c r="J28" s="169"/>
      <c r="K28" s="49"/>
      <c r="L28" s="169"/>
      <c r="M28" s="49"/>
      <c r="N28" s="50"/>
      <c r="O28" s="64">
        <f aca="true" t="shared" si="4" ref="O28:O33">SUM(B28,C28,E28,G28,I28,K28,M28)</f>
        <v>-93</v>
      </c>
      <c r="Q28" s="187">
        <f>'HR &amp; Fac'!H47</f>
        <v>-93</v>
      </c>
      <c r="R28" s="187">
        <f>O28-Q28</f>
        <v>0</v>
      </c>
    </row>
    <row r="29" spans="1:18" ht="12.75">
      <c r="A29" s="44" t="s">
        <v>204</v>
      </c>
      <c r="B29" s="49"/>
      <c r="C29" s="50"/>
      <c r="D29" s="166"/>
      <c r="E29" s="49">
        <f>'L&amp;G'!H26</f>
        <v>0</v>
      </c>
      <c r="F29" s="166"/>
      <c r="G29" s="50"/>
      <c r="H29" s="49"/>
      <c r="I29" s="49"/>
      <c r="J29" s="169"/>
      <c r="K29" s="49"/>
      <c r="L29" s="169"/>
      <c r="M29" s="49"/>
      <c r="N29" s="50"/>
      <c r="O29" s="64">
        <f t="shared" si="4"/>
        <v>0</v>
      </c>
      <c r="Q29" s="187">
        <f>'L&amp;G'!H32</f>
        <v>0</v>
      </c>
      <c r="R29" s="187">
        <f>O29-Q29</f>
        <v>0</v>
      </c>
    </row>
    <row r="30" spans="1:18" ht="12.75">
      <c r="A30" s="44" t="s">
        <v>203</v>
      </c>
      <c r="B30" s="49"/>
      <c r="C30" s="50"/>
      <c r="D30" s="166"/>
      <c r="E30" s="49">
        <f>'Cust Serv'!H16</f>
        <v>-85</v>
      </c>
      <c r="F30" s="166">
        <f>'Cust Serv'!N16</f>
        <v>2</v>
      </c>
      <c r="G30" s="50">
        <f>'Cust Serv'!H23</f>
        <v>-38</v>
      </c>
      <c r="H30" s="49">
        <f>'Cust Serv'!N23</f>
        <v>1</v>
      </c>
      <c r="I30" s="49"/>
      <c r="J30" s="169"/>
      <c r="K30" s="49"/>
      <c r="L30" s="169"/>
      <c r="M30" s="49">
        <f>'Cust Serv'!H32</f>
        <v>-35</v>
      </c>
      <c r="N30" s="50">
        <f>'Cust Serv'!N34</f>
        <v>1</v>
      </c>
      <c r="O30" s="64">
        <f t="shared" si="4"/>
        <v>-158</v>
      </c>
      <c r="Q30" s="187">
        <f>'Cust Serv'!H40</f>
        <v>-170</v>
      </c>
      <c r="R30" s="187">
        <f>O30-Q30</f>
        <v>12</v>
      </c>
    </row>
    <row r="31" spans="1:18" ht="12.75">
      <c r="A31" s="44" t="s">
        <v>221</v>
      </c>
      <c r="B31" s="49"/>
      <c r="C31" s="50"/>
      <c r="D31" s="166"/>
      <c r="E31" s="49"/>
      <c r="F31" s="166"/>
      <c r="G31" s="50"/>
      <c r="H31" s="49"/>
      <c r="I31" s="49"/>
      <c r="J31" s="169"/>
      <c r="K31" s="49"/>
      <c r="L31" s="169"/>
      <c r="M31" s="49"/>
      <c r="N31" s="50"/>
      <c r="O31" s="64">
        <f t="shared" si="4"/>
        <v>0</v>
      </c>
      <c r="Q31" s="187">
        <f>Finance!H18</f>
        <v>0</v>
      </c>
      <c r="R31" s="187">
        <f>O31-Q31</f>
        <v>0</v>
      </c>
    </row>
    <row r="32" spans="1:23" ht="12.75">
      <c r="A32" s="86" t="s">
        <v>202</v>
      </c>
      <c r="B32" s="49">
        <f>'Bus Imp &amp; Tech'!H21</f>
        <v>5</v>
      </c>
      <c r="C32" s="50">
        <f>'Bus Imp &amp; Tech'!H31</f>
        <v>0</v>
      </c>
      <c r="D32" s="166"/>
      <c r="E32" s="49">
        <f>'Bus Imp &amp; Tech'!H16</f>
        <v>-170</v>
      </c>
      <c r="F32" s="166"/>
      <c r="G32" s="50"/>
      <c r="H32" s="49"/>
      <c r="I32" s="49">
        <f>'Bus Imp &amp; Tech'!H26</f>
        <v>-7</v>
      </c>
      <c r="J32" s="169"/>
      <c r="K32" s="49"/>
      <c r="L32" s="169"/>
      <c r="M32" s="49"/>
      <c r="N32" s="50"/>
      <c r="O32" s="64">
        <f t="shared" si="4"/>
        <v>-172</v>
      </c>
      <c r="Q32" s="188">
        <f>'Bus Imp &amp; Tech'!H37</f>
        <v>-2</v>
      </c>
      <c r="R32" s="187">
        <f>O32-Q32</f>
        <v>-170</v>
      </c>
      <c r="V32" s="93" t="s">
        <v>171</v>
      </c>
      <c r="W32" s="94">
        <f>'HR &amp; Fac'!H43+'L&amp;G'!H28+'Cust Serv'!H36+Finance!H14+'Bus Imp &amp; Tech'!H33-O33</f>
        <v>0</v>
      </c>
    </row>
    <row r="33" spans="1:26" s="33" customFormat="1" ht="12.75">
      <c r="A33" s="48" t="s">
        <v>15</v>
      </c>
      <c r="B33" s="52">
        <f aca="true" t="shared" si="5" ref="B33:N33">SUM(B28:B32)</f>
        <v>5</v>
      </c>
      <c r="C33" s="53">
        <f t="shared" si="5"/>
        <v>-40</v>
      </c>
      <c r="D33" s="167">
        <f t="shared" si="5"/>
        <v>0</v>
      </c>
      <c r="E33" s="52">
        <f t="shared" si="5"/>
        <v>-258</v>
      </c>
      <c r="F33" s="167">
        <f t="shared" si="5"/>
        <v>2</v>
      </c>
      <c r="G33" s="53">
        <f t="shared" si="5"/>
        <v>-38</v>
      </c>
      <c r="H33" s="52">
        <f t="shared" si="5"/>
        <v>1</v>
      </c>
      <c r="I33" s="52">
        <f t="shared" si="5"/>
        <v>-57</v>
      </c>
      <c r="J33" s="167">
        <f t="shared" si="5"/>
        <v>0</v>
      </c>
      <c r="K33" s="52">
        <f t="shared" si="5"/>
        <v>0</v>
      </c>
      <c r="L33" s="167">
        <f t="shared" si="5"/>
        <v>0</v>
      </c>
      <c r="M33" s="52">
        <f t="shared" si="5"/>
        <v>-35</v>
      </c>
      <c r="N33" s="52">
        <f t="shared" si="5"/>
        <v>1</v>
      </c>
      <c r="O33" s="54">
        <f t="shared" si="4"/>
        <v>-423</v>
      </c>
      <c r="Q33" s="188">
        <f>SUM(Q28:Q32)</f>
        <v>-265</v>
      </c>
      <c r="R33" s="188">
        <f>SUM(R28:R32)</f>
        <v>-158</v>
      </c>
      <c r="V33" s="93" t="s">
        <v>172</v>
      </c>
      <c r="W33" s="94">
        <f>'HR &amp; Fac'!N43+'L&amp;G'!N28+'Cust Serv'!N36+Finance!N14+'Bus Imp &amp; Tech'!N33-D33-F33-H33-J33-L33-N33</f>
        <v>0</v>
      </c>
      <c r="X33" s="92"/>
      <c r="Y33" s="95"/>
      <c r="Z33" s="95"/>
    </row>
    <row r="34" spans="1:26" s="33" customFormat="1" ht="12.75">
      <c r="A34" s="58"/>
      <c r="B34" s="59"/>
      <c r="C34" s="59"/>
      <c r="D34" s="59"/>
      <c r="E34" s="59"/>
      <c r="F34" s="59"/>
      <c r="G34" s="59"/>
      <c r="H34" s="59"/>
      <c r="I34" s="59"/>
      <c r="J34" s="59"/>
      <c r="K34" s="59"/>
      <c r="L34" s="59"/>
      <c r="M34" s="59"/>
      <c r="N34" s="59"/>
      <c r="O34" s="60"/>
      <c r="Q34" s="188"/>
      <c r="R34" s="188"/>
      <c r="V34" s="95"/>
      <c r="W34" s="95"/>
      <c r="X34" s="92"/>
      <c r="Y34" s="95"/>
      <c r="Z34" s="95"/>
    </row>
    <row r="35" ht="12.75">
      <c r="A35" s="33" t="s">
        <v>216</v>
      </c>
    </row>
    <row r="36" spans="1:18" ht="25.5">
      <c r="A36" s="45" t="s">
        <v>205</v>
      </c>
      <c r="B36" s="57" t="s">
        <v>98</v>
      </c>
      <c r="C36" s="287" t="s">
        <v>27</v>
      </c>
      <c r="D36" s="288"/>
      <c r="E36" s="287" t="s">
        <v>187</v>
      </c>
      <c r="F36" s="288"/>
      <c r="G36" s="287" t="s">
        <v>25</v>
      </c>
      <c r="H36" s="288"/>
      <c r="I36" s="287" t="s">
        <v>195</v>
      </c>
      <c r="J36" s="288"/>
      <c r="K36" s="287" t="s">
        <v>21</v>
      </c>
      <c r="L36" s="288"/>
      <c r="M36" s="287" t="s">
        <v>137</v>
      </c>
      <c r="N36" s="288"/>
      <c r="O36" s="57" t="s">
        <v>106</v>
      </c>
      <c r="Q36" s="68" t="s">
        <v>266</v>
      </c>
      <c r="R36" s="186" t="s">
        <v>267</v>
      </c>
    </row>
    <row r="37" spans="1:15" ht="17.25" customHeight="1">
      <c r="A37" s="46"/>
      <c r="B37" s="47" t="s">
        <v>200</v>
      </c>
      <c r="C37" s="114" t="s">
        <v>200</v>
      </c>
      <c r="D37" s="57" t="s">
        <v>201</v>
      </c>
      <c r="E37" s="47" t="s">
        <v>200</v>
      </c>
      <c r="F37" s="47" t="s">
        <v>201</v>
      </c>
      <c r="G37" s="276" t="s">
        <v>200</v>
      </c>
      <c r="H37" s="57" t="s">
        <v>201</v>
      </c>
      <c r="I37" s="47" t="s">
        <v>200</v>
      </c>
      <c r="J37" s="47" t="s">
        <v>201</v>
      </c>
      <c r="K37" s="47" t="s">
        <v>200</v>
      </c>
      <c r="L37" s="47" t="s">
        <v>201</v>
      </c>
      <c r="M37" s="47" t="s">
        <v>200</v>
      </c>
      <c r="N37" s="47" t="s">
        <v>201</v>
      </c>
      <c r="O37" s="47" t="s">
        <v>200</v>
      </c>
    </row>
    <row r="38" spans="1:18" ht="12.75">
      <c r="A38" s="44" t="s">
        <v>180</v>
      </c>
      <c r="B38" s="49"/>
      <c r="C38" s="50"/>
      <c r="D38" s="166"/>
      <c r="E38" s="49"/>
      <c r="F38" s="166"/>
      <c r="G38" s="50"/>
      <c r="H38" s="49"/>
      <c r="I38" s="49"/>
      <c r="J38" s="166"/>
      <c r="K38" s="49"/>
      <c r="L38" s="166"/>
      <c r="M38" s="49"/>
      <c r="N38" s="169"/>
      <c r="O38" s="64">
        <f>SUM(B38,C38,E38,G38,I38,K38,M38)</f>
        <v>0</v>
      </c>
      <c r="Q38" s="32">
        <f>'HR &amp; Fac'!I47</f>
        <v>0</v>
      </c>
      <c r="R38" s="187">
        <f>O38-Q38</f>
        <v>0</v>
      </c>
    </row>
    <row r="39" spans="1:18" ht="12.75">
      <c r="A39" s="44" t="s">
        <v>204</v>
      </c>
      <c r="B39" s="49"/>
      <c r="C39" s="50"/>
      <c r="D39" s="166"/>
      <c r="E39" s="49">
        <f>'L&amp;G'!I26</f>
        <v>0</v>
      </c>
      <c r="F39" s="166"/>
      <c r="G39" s="50"/>
      <c r="H39" s="49"/>
      <c r="I39" s="49"/>
      <c r="J39" s="166"/>
      <c r="K39" s="49"/>
      <c r="L39" s="166"/>
      <c r="M39" s="49"/>
      <c r="N39" s="169"/>
      <c r="O39" s="64">
        <f>SUM(B39,C39,E39,G39,I39,K39,M39)</f>
        <v>0</v>
      </c>
      <c r="Q39" s="32">
        <f>'L&amp;G'!I32</f>
        <v>0</v>
      </c>
      <c r="R39" s="187">
        <f>O39-Q39</f>
        <v>0</v>
      </c>
    </row>
    <row r="40" spans="1:18" ht="12.75">
      <c r="A40" s="44" t="s">
        <v>203</v>
      </c>
      <c r="B40" s="49"/>
      <c r="C40" s="50">
        <f>'Cust Serv'!I29</f>
        <v>-110</v>
      </c>
      <c r="D40" s="166">
        <f>'Cust Serv'!O29</f>
        <v>2</v>
      </c>
      <c r="E40" s="49">
        <f>'Cust Serv'!I16</f>
        <v>-120</v>
      </c>
      <c r="F40" s="166">
        <f>'Cust Serv'!O16</f>
        <v>1.5</v>
      </c>
      <c r="G40" s="50">
        <f>'Cust Serv'!I23</f>
        <v>-38</v>
      </c>
      <c r="H40" s="49">
        <f>'Cust Serv'!O23</f>
        <v>1</v>
      </c>
      <c r="I40" s="49"/>
      <c r="J40" s="166"/>
      <c r="K40" s="49"/>
      <c r="L40" s="166"/>
      <c r="M40" s="49"/>
      <c r="N40" s="169"/>
      <c r="O40" s="64">
        <f>SUM(B40,C40,E40,G40,I40,K40,M40)</f>
        <v>-268</v>
      </c>
      <c r="Q40" s="32">
        <f>'Cust Serv'!I40</f>
        <v>0</v>
      </c>
      <c r="R40" s="187">
        <f>O40-Q40</f>
        <v>-268</v>
      </c>
    </row>
    <row r="41" spans="1:18" ht="12.75">
      <c r="A41" s="44" t="s">
        <v>221</v>
      </c>
      <c r="B41" s="49"/>
      <c r="C41" s="50"/>
      <c r="D41" s="166"/>
      <c r="E41" s="49"/>
      <c r="F41" s="168"/>
      <c r="G41" s="50"/>
      <c r="H41" s="49"/>
      <c r="I41" s="49"/>
      <c r="J41" s="166"/>
      <c r="K41" s="49"/>
      <c r="L41" s="166"/>
      <c r="M41" s="49"/>
      <c r="N41" s="169"/>
      <c r="O41" s="64">
        <f>SUM(B41,C41,E41,G41,I41,K41,M41)</f>
        <v>0</v>
      </c>
      <c r="Q41" s="32">
        <f>Finance!I18</f>
        <v>0</v>
      </c>
      <c r="R41" s="187">
        <f>O41-Q41</f>
        <v>0</v>
      </c>
    </row>
    <row r="42" spans="1:23" ht="12.75">
      <c r="A42" s="86" t="s">
        <v>202</v>
      </c>
      <c r="B42" s="49">
        <f>'Bus Imp &amp; Tech'!I21</f>
        <v>5</v>
      </c>
      <c r="C42" s="50">
        <f>'Bus Imp &amp; Tech'!I31</f>
        <v>0</v>
      </c>
      <c r="D42" s="166"/>
      <c r="E42" s="49"/>
      <c r="F42" s="166"/>
      <c r="G42" s="50"/>
      <c r="H42" s="49"/>
      <c r="I42" s="49"/>
      <c r="J42" s="166"/>
      <c r="K42" s="49"/>
      <c r="L42" s="166"/>
      <c r="M42" s="49"/>
      <c r="N42" s="169"/>
      <c r="O42" s="64">
        <f>SUM(B42,C42,E42,G42,I42,K42,M42)</f>
        <v>5</v>
      </c>
      <c r="Q42" s="33">
        <f>'Bus Imp &amp; Tech'!I37</f>
        <v>0</v>
      </c>
      <c r="R42" s="187">
        <f>O42-Q42</f>
        <v>5</v>
      </c>
      <c r="V42" s="93" t="s">
        <v>171</v>
      </c>
      <c r="W42" s="94">
        <f>'HR &amp; Fac'!I43+'L&amp;G'!I28+'Cust Serv'!I36+Finance!I14+'Bus Imp &amp; Tech'!I33-'OD&amp;CS Summary'!O43</f>
        <v>0</v>
      </c>
    </row>
    <row r="43" spans="1:26" s="33" customFormat="1" ht="12.75">
      <c r="A43" s="48" t="s">
        <v>15</v>
      </c>
      <c r="B43" s="52">
        <f aca="true" t="shared" si="6" ref="B43:O43">SUM(B38:B42)</f>
        <v>5</v>
      </c>
      <c r="C43" s="53">
        <f t="shared" si="6"/>
        <v>-110</v>
      </c>
      <c r="D43" s="167">
        <f t="shared" si="6"/>
        <v>2</v>
      </c>
      <c r="E43" s="52">
        <f t="shared" si="6"/>
        <v>-120</v>
      </c>
      <c r="F43" s="167">
        <f t="shared" si="6"/>
        <v>1.5</v>
      </c>
      <c r="G43" s="53">
        <f t="shared" si="6"/>
        <v>-38</v>
      </c>
      <c r="H43" s="52">
        <f t="shared" si="6"/>
        <v>1</v>
      </c>
      <c r="I43" s="52">
        <f t="shared" si="6"/>
        <v>0</v>
      </c>
      <c r="J43" s="167">
        <f t="shared" si="6"/>
        <v>0</v>
      </c>
      <c r="K43" s="52">
        <f t="shared" si="6"/>
        <v>0</v>
      </c>
      <c r="L43" s="167">
        <f t="shared" si="6"/>
        <v>0</v>
      </c>
      <c r="M43" s="52">
        <f t="shared" si="6"/>
        <v>0</v>
      </c>
      <c r="N43" s="167">
        <f t="shared" si="6"/>
        <v>0</v>
      </c>
      <c r="O43" s="54">
        <f t="shared" si="6"/>
        <v>-263</v>
      </c>
      <c r="Q43" s="33">
        <f>SUM(Q38:Q42)</f>
        <v>0</v>
      </c>
      <c r="R43" s="33">
        <f>SUM(R38:R42)</f>
        <v>-263</v>
      </c>
      <c r="V43" s="93" t="s">
        <v>172</v>
      </c>
      <c r="W43" s="94">
        <f>'HR &amp; Fac'!O43+'L&amp;G'!O28+'Cust Serv'!O36+Finance!O14+'Bus Imp &amp; Tech'!O33-D43-F43-H43-J43-L43-N43</f>
        <v>0</v>
      </c>
      <c r="X43" s="92"/>
      <c r="Y43" s="95"/>
      <c r="Z43" s="95"/>
    </row>
    <row r="44" spans="1:26" s="33" customFormat="1" ht="12.75">
      <c r="A44" s="58"/>
      <c r="B44" s="59"/>
      <c r="C44" s="59"/>
      <c r="D44" s="59"/>
      <c r="E44" s="59"/>
      <c r="F44" s="59"/>
      <c r="G44" s="59"/>
      <c r="H44" s="59"/>
      <c r="I44" s="59"/>
      <c r="J44" s="59"/>
      <c r="K44" s="59"/>
      <c r="L44" s="59"/>
      <c r="M44" s="59"/>
      <c r="N44" s="59"/>
      <c r="O44" s="60"/>
      <c r="V44" s="95"/>
      <c r="W44" s="95"/>
      <c r="X44" s="92"/>
      <c r="Y44" s="95"/>
      <c r="Z44" s="95"/>
    </row>
    <row r="45" ht="12.75">
      <c r="A45" s="33" t="s">
        <v>108</v>
      </c>
    </row>
    <row r="46" spans="1:18" ht="25.5">
      <c r="A46" s="45" t="s">
        <v>205</v>
      </c>
      <c r="B46" s="57" t="s">
        <v>98</v>
      </c>
      <c r="C46" s="287" t="s">
        <v>27</v>
      </c>
      <c r="D46" s="288"/>
      <c r="E46" s="287" t="s">
        <v>187</v>
      </c>
      <c r="F46" s="288"/>
      <c r="G46" s="287" t="s">
        <v>25</v>
      </c>
      <c r="H46" s="288"/>
      <c r="I46" s="287" t="s">
        <v>195</v>
      </c>
      <c r="J46" s="288"/>
      <c r="K46" s="287" t="s">
        <v>21</v>
      </c>
      <c r="L46" s="288"/>
      <c r="M46" s="287" t="s">
        <v>137</v>
      </c>
      <c r="N46" s="288"/>
      <c r="O46" s="57" t="s">
        <v>106</v>
      </c>
      <c r="Q46" s="68" t="s">
        <v>266</v>
      </c>
      <c r="R46" s="186" t="s">
        <v>267</v>
      </c>
    </row>
    <row r="47" spans="1:15" ht="17.25" customHeight="1">
      <c r="A47" s="46"/>
      <c r="B47" s="47" t="s">
        <v>200</v>
      </c>
      <c r="C47" s="114" t="s">
        <v>200</v>
      </c>
      <c r="D47" s="57" t="s">
        <v>201</v>
      </c>
      <c r="E47" s="47" t="s">
        <v>200</v>
      </c>
      <c r="F47" s="47" t="s">
        <v>201</v>
      </c>
      <c r="G47" s="55" t="s">
        <v>200</v>
      </c>
      <c r="H47" s="47" t="s">
        <v>201</v>
      </c>
      <c r="I47" s="47" t="s">
        <v>200</v>
      </c>
      <c r="J47" s="47" t="s">
        <v>201</v>
      </c>
      <c r="K47" s="47" t="s">
        <v>200</v>
      </c>
      <c r="L47" s="47" t="s">
        <v>201</v>
      </c>
      <c r="M47" s="47" t="s">
        <v>200</v>
      </c>
      <c r="N47" s="47" t="s">
        <v>201</v>
      </c>
      <c r="O47" s="47" t="s">
        <v>200</v>
      </c>
    </row>
    <row r="48" spans="1:18" ht="12.75">
      <c r="A48" s="44" t="s">
        <v>180</v>
      </c>
      <c r="B48" s="49">
        <f aca="true" t="shared" si="7" ref="B48:N48">SUM(B8,B18,B28,B38)</f>
        <v>0</v>
      </c>
      <c r="C48" s="49">
        <f t="shared" si="7"/>
        <v>75</v>
      </c>
      <c r="D48" s="166">
        <f t="shared" si="7"/>
        <v>-1</v>
      </c>
      <c r="E48" s="49">
        <f t="shared" si="7"/>
        <v>-5</v>
      </c>
      <c r="F48" s="166">
        <f t="shared" si="7"/>
        <v>0</v>
      </c>
      <c r="G48" s="49">
        <f t="shared" si="7"/>
        <v>-10</v>
      </c>
      <c r="H48" s="49">
        <f>SUM(H8,H18,H28,H38)</f>
        <v>0</v>
      </c>
      <c r="I48" s="49">
        <f t="shared" si="7"/>
        <v>-140</v>
      </c>
      <c r="J48" s="166">
        <f t="shared" si="7"/>
        <v>0</v>
      </c>
      <c r="K48" s="49">
        <f t="shared" si="7"/>
        <v>-55</v>
      </c>
      <c r="L48" s="166">
        <f t="shared" si="7"/>
        <v>1</v>
      </c>
      <c r="M48" s="49">
        <f t="shared" si="7"/>
        <v>30</v>
      </c>
      <c r="N48" s="166">
        <f t="shared" si="7"/>
        <v>0</v>
      </c>
      <c r="O48" s="64">
        <f aca="true" t="shared" si="8" ref="O48:O53">SUM(B48,C48,E48,G48,I48,K48,M48)</f>
        <v>-105</v>
      </c>
      <c r="Q48" s="184">
        <f aca="true" t="shared" si="9" ref="Q48:R52">Q8+Q18+Q28+Q38</f>
        <v>-180</v>
      </c>
      <c r="R48" s="184">
        <f t="shared" si="9"/>
        <v>75</v>
      </c>
    </row>
    <row r="49" spans="1:18" ht="12.75">
      <c r="A49" s="44" t="s">
        <v>204</v>
      </c>
      <c r="B49" s="49">
        <f aca="true" t="shared" si="10" ref="B49:N49">SUM(B9,B19,B29,B39)</f>
        <v>0</v>
      </c>
      <c r="C49" s="49">
        <f t="shared" si="10"/>
        <v>0</v>
      </c>
      <c r="D49" s="166">
        <f t="shared" si="10"/>
        <v>0</v>
      </c>
      <c r="E49" s="49">
        <f t="shared" si="10"/>
        <v>-357</v>
      </c>
      <c r="F49" s="166">
        <f t="shared" si="10"/>
        <v>0</v>
      </c>
      <c r="G49" s="49">
        <f t="shared" si="10"/>
        <v>0</v>
      </c>
      <c r="H49" s="49">
        <f>SUM(H9,H19,H29,H39)</f>
        <v>0</v>
      </c>
      <c r="I49" s="49">
        <f t="shared" si="10"/>
        <v>-10</v>
      </c>
      <c r="J49" s="166">
        <f t="shared" si="10"/>
        <v>0</v>
      </c>
      <c r="K49" s="49">
        <f t="shared" si="10"/>
        <v>-28</v>
      </c>
      <c r="L49" s="166">
        <f t="shared" si="10"/>
        <v>1</v>
      </c>
      <c r="M49" s="49">
        <f t="shared" si="10"/>
        <v>0</v>
      </c>
      <c r="N49" s="166">
        <f t="shared" si="10"/>
        <v>0</v>
      </c>
      <c r="O49" s="64">
        <f t="shared" si="8"/>
        <v>-395</v>
      </c>
      <c r="Q49" s="184">
        <f t="shared" si="9"/>
        <v>-45</v>
      </c>
      <c r="R49" s="184">
        <f t="shared" si="9"/>
        <v>-350</v>
      </c>
    </row>
    <row r="50" spans="1:18" ht="12.75">
      <c r="A50" s="44" t="s">
        <v>203</v>
      </c>
      <c r="B50" s="49">
        <f aca="true" t="shared" si="11" ref="B50:N50">SUM(B10,B20,B30,B40)</f>
        <v>0</v>
      </c>
      <c r="C50" s="49">
        <f t="shared" si="11"/>
        <v>-25</v>
      </c>
      <c r="D50" s="166">
        <f t="shared" si="11"/>
        <v>0</v>
      </c>
      <c r="E50" s="49">
        <f t="shared" si="11"/>
        <v>-386</v>
      </c>
      <c r="F50" s="166">
        <f t="shared" si="11"/>
        <v>7.5</v>
      </c>
      <c r="G50" s="49">
        <f t="shared" si="11"/>
        <v>5</v>
      </c>
      <c r="H50" s="49">
        <f>SUM(H10,H20,H30,H40)</f>
        <v>0</v>
      </c>
      <c r="I50" s="49">
        <f t="shared" si="11"/>
        <v>-14</v>
      </c>
      <c r="J50" s="166">
        <f t="shared" si="11"/>
        <v>0</v>
      </c>
      <c r="K50" s="49">
        <f t="shared" si="11"/>
        <v>0</v>
      </c>
      <c r="L50" s="166">
        <f t="shared" si="11"/>
        <v>0</v>
      </c>
      <c r="M50" s="49">
        <f t="shared" si="11"/>
        <v>0</v>
      </c>
      <c r="N50" s="166">
        <f t="shared" si="11"/>
        <v>0</v>
      </c>
      <c r="O50" s="64">
        <f t="shared" si="8"/>
        <v>-420</v>
      </c>
      <c r="Q50" s="184">
        <f t="shared" si="9"/>
        <v>-445</v>
      </c>
      <c r="R50" s="184">
        <f t="shared" si="9"/>
        <v>25</v>
      </c>
    </row>
    <row r="51" spans="1:18" ht="12.75">
      <c r="A51" s="44" t="s">
        <v>221</v>
      </c>
      <c r="B51" s="49">
        <f aca="true" t="shared" si="12" ref="B51:N51">SUM(B11,B21,B31,B41)</f>
        <v>0</v>
      </c>
      <c r="C51" s="49">
        <f t="shared" si="12"/>
        <v>0</v>
      </c>
      <c r="D51" s="166">
        <f t="shared" si="12"/>
        <v>0</v>
      </c>
      <c r="E51" s="49">
        <f t="shared" si="12"/>
        <v>-99</v>
      </c>
      <c r="F51" s="166">
        <f t="shared" si="12"/>
        <v>3</v>
      </c>
      <c r="G51" s="49">
        <f t="shared" si="12"/>
        <v>0</v>
      </c>
      <c r="H51" s="49">
        <f>SUM(H11,H21,H31,H41)</f>
        <v>0</v>
      </c>
      <c r="I51" s="49">
        <f t="shared" si="12"/>
        <v>0</v>
      </c>
      <c r="J51" s="166">
        <f t="shared" si="12"/>
        <v>0</v>
      </c>
      <c r="K51" s="49">
        <f t="shared" si="12"/>
        <v>0</v>
      </c>
      <c r="L51" s="166">
        <f t="shared" si="12"/>
        <v>0</v>
      </c>
      <c r="M51" s="49">
        <f t="shared" si="12"/>
        <v>0</v>
      </c>
      <c r="N51" s="166">
        <f t="shared" si="12"/>
        <v>0</v>
      </c>
      <c r="O51" s="64">
        <f t="shared" si="8"/>
        <v>-99</v>
      </c>
      <c r="Q51" s="184">
        <f t="shared" si="9"/>
        <v>-99</v>
      </c>
      <c r="R51" s="184">
        <f t="shared" si="9"/>
        <v>0</v>
      </c>
    </row>
    <row r="52" spans="1:23" ht="12.75">
      <c r="A52" s="86" t="s">
        <v>202</v>
      </c>
      <c r="B52" s="49">
        <f aca="true" t="shared" si="13" ref="B52:N52">SUM(B12,B22,B32,B42)</f>
        <v>126</v>
      </c>
      <c r="C52" s="49">
        <f t="shared" si="13"/>
        <v>10</v>
      </c>
      <c r="D52" s="166">
        <f t="shared" si="13"/>
        <v>0</v>
      </c>
      <c r="E52" s="49">
        <f t="shared" si="13"/>
        <v>-437</v>
      </c>
      <c r="F52" s="166">
        <f t="shared" si="13"/>
        <v>0</v>
      </c>
      <c r="G52" s="49">
        <f t="shared" si="13"/>
        <v>0</v>
      </c>
      <c r="H52" s="49">
        <f>SUM(H12,H22,H32,H42)</f>
        <v>0</v>
      </c>
      <c r="I52" s="49">
        <f t="shared" si="13"/>
        <v>-7</v>
      </c>
      <c r="J52" s="166">
        <f t="shared" si="13"/>
        <v>0</v>
      </c>
      <c r="K52" s="49">
        <f t="shared" si="13"/>
        <v>0</v>
      </c>
      <c r="L52" s="166">
        <f t="shared" si="13"/>
        <v>0</v>
      </c>
      <c r="M52" s="49">
        <f t="shared" si="13"/>
        <v>0</v>
      </c>
      <c r="N52" s="166">
        <f t="shared" si="13"/>
        <v>0</v>
      </c>
      <c r="O52" s="64">
        <f t="shared" si="8"/>
        <v>-308</v>
      </c>
      <c r="Q52" s="194">
        <f t="shared" si="9"/>
        <v>-303</v>
      </c>
      <c r="R52" s="194">
        <f t="shared" si="9"/>
        <v>-5</v>
      </c>
      <c r="V52" s="93" t="s">
        <v>171</v>
      </c>
      <c r="W52" s="94">
        <f>O13+O23+O33+O43-O53</f>
        <v>0</v>
      </c>
    </row>
    <row r="53" spans="1:26" s="33" customFormat="1" ht="12.75">
      <c r="A53" s="48" t="s">
        <v>15</v>
      </c>
      <c r="B53" s="52">
        <f aca="true" t="shared" si="14" ref="B53:N53">SUM(B48:B52)</f>
        <v>126</v>
      </c>
      <c r="C53" s="53">
        <f t="shared" si="14"/>
        <v>60</v>
      </c>
      <c r="D53" s="167">
        <f t="shared" si="14"/>
        <v>-1</v>
      </c>
      <c r="E53" s="52">
        <f t="shared" si="14"/>
        <v>-1284</v>
      </c>
      <c r="F53" s="167">
        <f t="shared" si="14"/>
        <v>10.5</v>
      </c>
      <c r="G53" s="53">
        <f t="shared" si="14"/>
        <v>-5</v>
      </c>
      <c r="H53" s="52">
        <f>SUM(H48:H52)</f>
        <v>0</v>
      </c>
      <c r="I53" s="52">
        <f t="shared" si="14"/>
        <v>-171</v>
      </c>
      <c r="J53" s="167">
        <f t="shared" si="14"/>
        <v>0</v>
      </c>
      <c r="K53" s="52">
        <f t="shared" si="14"/>
        <v>-83</v>
      </c>
      <c r="L53" s="167">
        <f t="shared" si="14"/>
        <v>2</v>
      </c>
      <c r="M53" s="52">
        <f t="shared" si="14"/>
        <v>30</v>
      </c>
      <c r="N53" s="167">
        <f t="shared" si="14"/>
        <v>0</v>
      </c>
      <c r="O53" s="54">
        <f t="shared" si="8"/>
        <v>-1327</v>
      </c>
      <c r="Q53" s="185">
        <f>SUM(Q48:Q52)</f>
        <v>-1072</v>
      </c>
      <c r="R53" s="185">
        <f>SUM(R48:R52)</f>
        <v>-255</v>
      </c>
      <c r="V53" s="93" t="s">
        <v>172</v>
      </c>
      <c r="W53" s="94">
        <f>D13+F13+H13+J13+L13+N13+D23+F23+H23+J23+L23+N23+D33+F33+H33+J33+L33+N33+D43+F43+H43+J43+L43+N43-D53-F53-H53-J53-L53-N53</f>
        <v>0</v>
      </c>
      <c r="X53" s="92"/>
      <c r="Y53" s="95"/>
      <c r="Z53" s="95"/>
    </row>
    <row r="54" spans="1:26" s="33" customFormat="1" ht="12.75">
      <c r="A54" s="58"/>
      <c r="B54" s="59"/>
      <c r="C54" s="59"/>
      <c r="D54" s="59"/>
      <c r="E54" s="59"/>
      <c r="F54" s="59"/>
      <c r="G54" s="59"/>
      <c r="H54" s="59"/>
      <c r="I54" s="59"/>
      <c r="J54" s="59"/>
      <c r="K54" s="59"/>
      <c r="L54" s="59"/>
      <c r="M54" s="59"/>
      <c r="N54" s="59"/>
      <c r="O54" s="60"/>
      <c r="Q54" s="43"/>
      <c r="R54" s="43"/>
      <c r="V54" s="95"/>
      <c r="W54" s="95"/>
      <c r="X54" s="92"/>
      <c r="Y54" s="95"/>
      <c r="Z54" s="95"/>
    </row>
    <row r="55" spans="1:26" ht="12.75" hidden="1" outlineLevel="1">
      <c r="A55" s="69" t="s">
        <v>161</v>
      </c>
      <c r="B55" s="57" t="s">
        <v>209</v>
      </c>
      <c r="C55" s="57" t="s">
        <v>211</v>
      </c>
      <c r="D55" s="57" t="s">
        <v>214</v>
      </c>
      <c r="E55" s="57" t="s">
        <v>215</v>
      </c>
      <c r="F55" s="57" t="s">
        <v>15</v>
      </c>
      <c r="G55" s="118"/>
      <c r="H55" s="118"/>
      <c r="N55" s="32"/>
      <c r="P55" s="43"/>
      <c r="Q55" s="43"/>
      <c r="R55" s="43"/>
      <c r="S55" s="43"/>
      <c r="T55" s="43"/>
      <c r="U55" s="37"/>
      <c r="W55" s="91"/>
      <c r="X55" s="37"/>
      <c r="Z55" s="32"/>
    </row>
    <row r="56" spans="1:26" ht="12.75" hidden="1" outlineLevel="1">
      <c r="A56" s="67" t="s">
        <v>176</v>
      </c>
      <c r="B56" s="70" t="e">
        <f>'Reg&amp;Maj proj'!F45+'Hsg &amp; Prop'!F38+'City Dev'!F54+'HR &amp; Fac'!F55+'L&amp;G'!F40+'Cust Serv'!F46+Finance!F26+'Bus Imp &amp; Tech'!F43+'Direct Services'!F72+'Leisure, Parks &amp; Comm'!F55+'Env Dev'!F54+#REF!+PCC!F42</f>
        <v>#REF!</v>
      </c>
      <c r="C56" s="50" t="e">
        <f>'Reg&amp;Maj proj'!G45+'Hsg &amp; Prop'!G38+'City Dev'!G54+'HR &amp; Fac'!G55+'L&amp;G'!G40+'Cust Serv'!G46+Finance!G26+'Bus Imp &amp; Tech'!G43+'Direct Services'!G72+'Leisure, Parks &amp; Comm'!G55+'Env Dev'!G54+#REF!+PCC!G42</f>
        <v>#REF!</v>
      </c>
      <c r="D56" s="70" t="e">
        <f>'Reg&amp;Maj proj'!H45+'Hsg &amp; Prop'!H38+'City Dev'!H54+'HR &amp; Fac'!H55+'L&amp;G'!H40+'Cust Serv'!H46+Finance!H26+'Bus Imp &amp; Tech'!H43+'Direct Services'!H72+'Leisure, Parks &amp; Comm'!H55+'Env Dev'!H54+#REF!+PCC!H42</f>
        <v>#REF!</v>
      </c>
      <c r="E56" s="70" t="e">
        <f>'Reg&amp;Maj proj'!I45+'Hsg &amp; Prop'!I38+'City Dev'!I54+'HR &amp; Fac'!I55+'L&amp;G'!I40+'Cust Serv'!I46+Finance!I26+'Bus Imp &amp; Tech'!I43+'Direct Services'!I72+'Leisure, Parks &amp; Comm'!I55+'Env Dev'!I54+#REF!+PCC!I42</f>
        <v>#REF!</v>
      </c>
      <c r="F56" s="87" t="e">
        <f>SUM(B56:E56)</f>
        <v>#REF!</v>
      </c>
      <c r="G56" s="50"/>
      <c r="H56" s="50"/>
      <c r="N56" s="32"/>
      <c r="P56" s="43"/>
      <c r="Q56" s="43"/>
      <c r="R56" s="43"/>
      <c r="S56" s="43"/>
      <c r="T56" s="43"/>
      <c r="U56" s="37"/>
      <c r="W56" s="91"/>
      <c r="X56" s="37"/>
      <c r="Z56" s="32"/>
    </row>
    <row r="57" spans="1:26" ht="12.75" hidden="1" outlineLevel="1">
      <c r="A57" s="67" t="s">
        <v>212</v>
      </c>
      <c r="B57" s="49" t="e">
        <f>'Reg&amp;Maj proj'!F46+'Hsg &amp; Prop'!F39+'City Dev'!F55+'HR &amp; Fac'!F56+'L&amp;G'!F41+'Cust Serv'!F47+Finance!F27+'Bus Imp &amp; Tech'!F44+'Direct Services'!F73+'Leisure, Parks &amp; Comm'!F56+'Env Dev'!F55+#REF!+PCC!F43</f>
        <v>#REF!</v>
      </c>
      <c r="C57" s="50" t="e">
        <f>'Reg&amp;Maj proj'!G46+'Hsg &amp; Prop'!G39+'City Dev'!G55+'HR &amp; Fac'!G56+'L&amp;G'!G41+'Cust Serv'!G47+Finance!G27+'Bus Imp &amp; Tech'!G44+'Direct Services'!G73+'Leisure, Parks &amp; Comm'!G56+'Env Dev'!G55+#REF!+PCC!G43</f>
        <v>#REF!</v>
      </c>
      <c r="D57" s="49" t="e">
        <f>'Reg&amp;Maj proj'!H46+'Hsg &amp; Prop'!H39+'City Dev'!H55+'HR &amp; Fac'!H56+'L&amp;G'!H41+'Cust Serv'!H47+Finance!H27+'Bus Imp &amp; Tech'!H44+'Direct Services'!H73+'Leisure, Parks &amp; Comm'!H56+'Env Dev'!H55+#REF!+PCC!H43</f>
        <v>#REF!</v>
      </c>
      <c r="E57" s="49" t="e">
        <f>'Reg&amp;Maj proj'!I46+'Hsg &amp; Prop'!I39+'City Dev'!I55+'HR &amp; Fac'!I56+'L&amp;G'!I41+'Cust Serv'!I47+Finance!I27+'Bus Imp &amp; Tech'!I44+'Direct Services'!I73+'Leisure, Parks &amp; Comm'!I56+'Env Dev'!I55+#REF!+PCC!I43</f>
        <v>#REF!</v>
      </c>
      <c r="F57" s="56" t="e">
        <f>SUM(B57:E57)</f>
        <v>#REF!</v>
      </c>
      <c r="G57" s="50"/>
      <c r="H57" s="50"/>
      <c r="N57" s="32"/>
      <c r="P57" s="43"/>
      <c r="Q57" s="43"/>
      <c r="R57" s="43"/>
      <c r="S57" s="43"/>
      <c r="T57" s="43"/>
      <c r="U57" s="100" t="s">
        <v>170</v>
      </c>
      <c r="V57" s="101"/>
      <c r="W57" s="102"/>
      <c r="X57" s="37"/>
      <c r="Z57" s="32"/>
    </row>
    <row r="58" spans="1:26" ht="12.75" hidden="1" outlineLevel="1">
      <c r="A58" s="67" t="s">
        <v>213</v>
      </c>
      <c r="B58" s="51" t="e">
        <f>'Reg&amp;Maj proj'!F47+'Hsg &amp; Prop'!F40+'City Dev'!F56+'HR &amp; Fac'!F57+'L&amp;G'!F42+'Cust Serv'!F48+Finance!F28+'Bus Imp &amp; Tech'!F45+'Direct Services'!F74+'Leisure, Parks &amp; Comm'!F57+'Env Dev'!F56+#REF!+PCC!F44</f>
        <v>#VALUE!</v>
      </c>
      <c r="C58" s="50" t="e">
        <f>'Reg&amp;Maj proj'!G47+'Hsg &amp; Prop'!G40+'City Dev'!G56+'HR &amp; Fac'!G57+'L&amp;G'!G42+'Cust Serv'!G48+Finance!G28+'Bus Imp &amp; Tech'!G45+'Direct Services'!G74+'Leisure, Parks &amp; Comm'!G57+'Env Dev'!G56+#REF!+PCC!G44</f>
        <v>#VALUE!</v>
      </c>
      <c r="D58" s="51" t="e">
        <f>'Reg&amp;Maj proj'!H47+'Hsg &amp; Prop'!H40+'City Dev'!H56+'HR &amp; Fac'!H57+'L&amp;G'!H42+'Cust Serv'!H48+Finance!H28+'Bus Imp &amp; Tech'!H45+'Direct Services'!H74+'Leisure, Parks &amp; Comm'!H57+'Env Dev'!H56+#REF!+PCC!H44</f>
        <v>#VALUE!</v>
      </c>
      <c r="E58" s="51" t="e">
        <f>'Reg&amp;Maj proj'!I47+'Hsg &amp; Prop'!I40+'City Dev'!I56+'HR &amp; Fac'!I57+'L&amp;G'!I42+'Cust Serv'!I48+Finance!I28+'Bus Imp &amp; Tech'!I45+'Direct Services'!I74+'Leisure, Parks &amp; Comm'!I57+'Env Dev'!I56+#REF!+PCC!I44</f>
        <v>#VALUE!</v>
      </c>
      <c r="F58" s="56" t="e">
        <f>SUM(B58:E58)</f>
        <v>#VALUE!</v>
      </c>
      <c r="G58" s="50"/>
      <c r="H58" s="50"/>
      <c r="N58" s="32"/>
      <c r="P58" s="43"/>
      <c r="Q58" s="68"/>
      <c r="R58" s="68"/>
      <c r="S58" s="43"/>
      <c r="T58" s="43"/>
      <c r="U58" s="103" t="s">
        <v>171</v>
      </c>
      <c r="V58" s="104" t="e">
        <f>E13+E23+E33+E43-F59</f>
        <v>#REF!</v>
      </c>
      <c r="W58" s="102"/>
      <c r="X58" s="37"/>
      <c r="Z58" s="32"/>
    </row>
    <row r="59" spans="1:25" s="33" customFormat="1" ht="12.75" hidden="1" outlineLevel="1">
      <c r="A59" s="71" t="s">
        <v>15</v>
      </c>
      <c r="B59" s="52" t="e">
        <f>SUM(B56:B58)</f>
        <v>#REF!</v>
      </c>
      <c r="C59" s="52" t="e">
        <f>SUM(C56:C58)</f>
        <v>#REF!</v>
      </c>
      <c r="D59" s="52" t="e">
        <f>SUM(D56:D58)</f>
        <v>#REF!</v>
      </c>
      <c r="E59" s="52" t="e">
        <f>SUM(E56:E58)</f>
        <v>#REF!</v>
      </c>
      <c r="F59" s="52" t="e">
        <f>SUM(B59:E59)</f>
        <v>#REF!</v>
      </c>
      <c r="G59" s="59"/>
      <c r="H59" s="59"/>
      <c r="I59" s="68"/>
      <c r="J59" s="68"/>
      <c r="K59" s="68"/>
      <c r="L59" s="68"/>
      <c r="M59" s="68"/>
      <c r="P59" s="68"/>
      <c r="Q59" s="43"/>
      <c r="R59" s="43"/>
      <c r="S59" s="68"/>
      <c r="T59" s="68"/>
      <c r="U59" s="102"/>
      <c r="V59" s="102"/>
      <c r="W59" s="102"/>
      <c r="X59" s="95"/>
      <c r="Y59" s="95"/>
    </row>
    <row r="60" spans="1:26" ht="12.75" hidden="1" outlineLevel="1">
      <c r="A60" s="33" t="s">
        <v>131</v>
      </c>
      <c r="B60" s="85"/>
      <c r="C60" s="85"/>
      <c r="D60" s="85"/>
      <c r="E60" s="85"/>
      <c r="F60" s="85"/>
      <c r="G60" s="85"/>
      <c r="H60" s="85"/>
      <c r="N60" s="32"/>
      <c r="P60" s="43"/>
      <c r="Q60" s="43"/>
      <c r="R60" s="43"/>
      <c r="S60" s="43"/>
      <c r="T60" s="43"/>
      <c r="U60" s="37"/>
      <c r="W60" s="91"/>
      <c r="X60" s="37"/>
      <c r="Z60" s="32"/>
    </row>
    <row r="61" spans="1:26" ht="12.75" hidden="1" outlineLevel="1">
      <c r="A61" s="66" t="s">
        <v>152</v>
      </c>
      <c r="B61" s="75" t="e">
        <f>-B56*0.8</f>
        <v>#REF!</v>
      </c>
      <c r="C61" s="73" t="e">
        <f>-C56*0.8</f>
        <v>#REF!</v>
      </c>
      <c r="D61" s="75" t="e">
        <f>-D56*0.8</f>
        <v>#REF!</v>
      </c>
      <c r="E61" s="75" t="e">
        <f>-E56*0.8</f>
        <v>#REF!</v>
      </c>
      <c r="F61" s="75" t="e">
        <f>SUM(B61:E61)</f>
        <v>#REF!</v>
      </c>
      <c r="G61" s="74"/>
      <c r="H61" s="74"/>
      <c r="N61" s="32"/>
      <c r="P61" s="43"/>
      <c r="Q61" s="43"/>
      <c r="R61" s="43"/>
      <c r="S61" s="43"/>
      <c r="T61" s="43"/>
      <c r="U61" s="37"/>
      <c r="W61" s="91"/>
      <c r="X61" s="37"/>
      <c r="Z61" s="32"/>
    </row>
    <row r="62" spans="1:26" ht="12.75" hidden="1" outlineLevel="1">
      <c r="A62" s="67" t="s">
        <v>166</v>
      </c>
      <c r="B62" s="76" t="e">
        <f>-B57*0.4</f>
        <v>#REF!</v>
      </c>
      <c r="C62" s="74" t="e">
        <f>-C57*0.4</f>
        <v>#REF!</v>
      </c>
      <c r="D62" s="76" t="e">
        <f>-D57*0.4</f>
        <v>#REF!</v>
      </c>
      <c r="E62" s="76" t="e">
        <f>-E57*0.4</f>
        <v>#REF!</v>
      </c>
      <c r="F62" s="76" t="e">
        <f>SUM(B62:E62)</f>
        <v>#REF!</v>
      </c>
      <c r="G62" s="74"/>
      <c r="H62" s="74"/>
      <c r="N62" s="32"/>
      <c r="P62" s="43"/>
      <c r="Q62" s="43"/>
      <c r="R62" s="43"/>
      <c r="S62" s="43"/>
      <c r="T62" s="43"/>
      <c r="U62" s="37"/>
      <c r="W62" s="91"/>
      <c r="X62" s="37"/>
      <c r="Z62" s="32"/>
    </row>
    <row r="63" spans="1:26" ht="12.75" hidden="1" outlineLevel="1">
      <c r="A63" s="67" t="s">
        <v>167</v>
      </c>
      <c r="B63" s="76">
        <v>0</v>
      </c>
      <c r="C63" s="74">
        <v>0</v>
      </c>
      <c r="D63" s="76">
        <v>0</v>
      </c>
      <c r="E63" s="76">
        <v>0</v>
      </c>
      <c r="F63" s="76">
        <f>SUM(B63:E63)</f>
        <v>0</v>
      </c>
      <c r="G63" s="74"/>
      <c r="H63" s="74"/>
      <c r="N63" s="32"/>
      <c r="P63" s="43"/>
      <c r="Q63" s="43"/>
      <c r="R63" s="43"/>
      <c r="S63" s="43"/>
      <c r="T63" s="43"/>
      <c r="U63" s="37"/>
      <c r="W63" s="91"/>
      <c r="X63" s="37"/>
      <c r="Z63" s="32"/>
    </row>
    <row r="64" spans="1:26" ht="12.75" hidden="1" outlineLevel="1">
      <c r="A64" s="71" t="s">
        <v>15</v>
      </c>
      <c r="B64" s="77" t="e">
        <f>SUM(B61:B63)</f>
        <v>#REF!</v>
      </c>
      <c r="C64" s="78" t="e">
        <f>SUM(C61:C63)</f>
        <v>#REF!</v>
      </c>
      <c r="D64" s="77" t="e">
        <f>SUM(D61:D63)</f>
        <v>#REF!</v>
      </c>
      <c r="E64" s="77" t="e">
        <f>SUM(E61:E63)</f>
        <v>#REF!</v>
      </c>
      <c r="F64" s="77" t="e">
        <f>SUM(F61:F63)</f>
        <v>#REF!</v>
      </c>
      <c r="G64" s="117"/>
      <c r="H64" s="117"/>
      <c r="N64" s="32"/>
      <c r="P64" s="43"/>
      <c r="Q64" s="43"/>
      <c r="R64" s="43"/>
      <c r="S64" s="43"/>
      <c r="T64" s="43"/>
      <c r="U64" s="37"/>
      <c r="W64" s="91"/>
      <c r="X64" s="37"/>
      <c r="Z64" s="32"/>
    </row>
    <row r="65" spans="2:26" ht="12.75" hidden="1" outlineLevel="1">
      <c r="B65" s="72"/>
      <c r="C65" s="72"/>
      <c r="D65" s="72"/>
      <c r="E65" s="72"/>
      <c r="F65" s="72"/>
      <c r="G65" s="72"/>
      <c r="H65" s="72"/>
      <c r="N65" s="32"/>
      <c r="P65" s="43"/>
      <c r="Q65" s="43"/>
      <c r="R65" s="43"/>
      <c r="S65" s="43"/>
      <c r="T65" s="43"/>
      <c r="U65" s="37"/>
      <c r="W65" s="91"/>
      <c r="X65" s="37"/>
      <c r="Z65" s="32"/>
    </row>
    <row r="66" spans="1:26" ht="12.75" hidden="1" outlineLevel="1">
      <c r="A66" s="69" t="s">
        <v>162</v>
      </c>
      <c r="B66" s="57" t="s">
        <v>209</v>
      </c>
      <c r="C66" s="57" t="s">
        <v>211</v>
      </c>
      <c r="D66" s="57" t="s">
        <v>214</v>
      </c>
      <c r="E66" s="57" t="s">
        <v>215</v>
      </c>
      <c r="F66" s="116" t="s">
        <v>15</v>
      </c>
      <c r="G66" s="118"/>
      <c r="H66" s="118"/>
      <c r="N66" s="32"/>
      <c r="P66" s="43"/>
      <c r="Q66" s="43"/>
      <c r="R66" s="43"/>
      <c r="S66" s="43"/>
      <c r="T66" s="43"/>
      <c r="U66" s="37"/>
      <c r="W66" s="91"/>
      <c r="X66" s="37"/>
      <c r="Z66" s="32"/>
    </row>
    <row r="67" spans="1:26" ht="12.75" hidden="1" outlineLevel="1">
      <c r="A67" s="67" t="s">
        <v>176</v>
      </c>
      <c r="B67" s="70" t="e">
        <f>'Reg&amp;Maj proj'!F51+'Hsg &amp; Prop'!F44+'City Dev'!F60+'HR &amp; Fac'!F61+'L&amp;G'!F46+'Cust Serv'!F52+Finance!F32+'Bus Imp &amp; Tech'!F49+'Direct Services'!F78+'Leisure, Parks &amp; Comm'!F61+'Env Dev'!F60+#REF!+PCC!F48</f>
        <v>#REF!</v>
      </c>
      <c r="C67" s="50" t="e">
        <f>'Reg&amp;Maj proj'!G51+'Hsg &amp; Prop'!G44+'City Dev'!G60+'HR &amp; Fac'!G61+'L&amp;G'!G46+'Cust Serv'!G52+Finance!G32+'Bus Imp &amp; Tech'!G49+'Direct Services'!G78+'Leisure, Parks &amp; Comm'!G61+'Env Dev'!G60+#REF!+PCC!G48</f>
        <v>#REF!</v>
      </c>
      <c r="D67" s="70" t="e">
        <f>'Reg&amp;Maj proj'!H51+'Hsg &amp; Prop'!H44+'City Dev'!H60+'HR &amp; Fac'!H61+'L&amp;G'!H46+'Cust Serv'!H52+Finance!H32+'Bus Imp &amp; Tech'!H49+'Direct Services'!H78+'Leisure, Parks &amp; Comm'!H61+'Env Dev'!H60+#REF!+PCC!H48</f>
        <v>#REF!</v>
      </c>
      <c r="E67" s="49" t="e">
        <f>'Reg&amp;Maj proj'!I51+'Hsg &amp; Prop'!I44+'City Dev'!I60+'HR &amp; Fac'!I61+'L&amp;G'!I46+'Cust Serv'!I52+Finance!I32+'Bus Imp &amp; Tech'!I49+'Direct Services'!I78+'Leisure, Parks &amp; Comm'!I61+'Env Dev'!I60+#REF!+PCC!I48</f>
        <v>#REF!</v>
      </c>
      <c r="F67" s="87" t="e">
        <f>SUM(B67:E67)</f>
        <v>#REF!</v>
      </c>
      <c r="G67" s="50"/>
      <c r="H67" s="50"/>
      <c r="N67" s="32"/>
      <c r="P67" s="43"/>
      <c r="Q67" s="43"/>
      <c r="R67" s="43"/>
      <c r="S67" s="43"/>
      <c r="T67" s="43"/>
      <c r="U67" s="37"/>
      <c r="W67" s="91"/>
      <c r="X67" s="37"/>
      <c r="Z67" s="32"/>
    </row>
    <row r="68" spans="1:26" ht="12.75" hidden="1" outlineLevel="1">
      <c r="A68" s="67" t="s">
        <v>212</v>
      </c>
      <c r="B68" s="49" t="e">
        <f>'Reg&amp;Maj proj'!F52+'Hsg &amp; Prop'!F45+'City Dev'!F61+'HR &amp; Fac'!F62+'L&amp;G'!F47+'Cust Serv'!F53+Finance!F33+'Bus Imp &amp; Tech'!F50+'Direct Services'!F79+'Leisure, Parks &amp; Comm'!F62+'Env Dev'!F61+#REF!+PCC!F49</f>
        <v>#REF!</v>
      </c>
      <c r="C68" s="50" t="e">
        <f>'Reg&amp;Maj proj'!G52+'Hsg &amp; Prop'!G45+'City Dev'!G61+'HR &amp; Fac'!G62+'L&amp;G'!G47+'Cust Serv'!G53+Finance!G33+'Bus Imp &amp; Tech'!G50+'Direct Services'!G79+'Leisure, Parks &amp; Comm'!G62+'Env Dev'!G61+#REF!+PCC!G49</f>
        <v>#REF!</v>
      </c>
      <c r="D68" s="49" t="e">
        <f>'Reg&amp;Maj proj'!H52+'Hsg &amp; Prop'!H45+'City Dev'!H61+'HR &amp; Fac'!H62+'L&amp;G'!H47+'Cust Serv'!H53+Finance!H33+'Bus Imp &amp; Tech'!H50+'Direct Services'!H79+'Leisure, Parks &amp; Comm'!H62+'Env Dev'!H61+#REF!+PCC!H49</f>
        <v>#REF!</v>
      </c>
      <c r="E68" s="49" t="e">
        <f>'Reg&amp;Maj proj'!I52+'Hsg &amp; Prop'!I45+'City Dev'!I61+'HR &amp; Fac'!I62+'L&amp;G'!I47+'Cust Serv'!I53+Finance!I33+'Bus Imp &amp; Tech'!I50+'Direct Services'!I79+'Leisure, Parks &amp; Comm'!I62+'Env Dev'!I61+#REF!+PCC!I49</f>
        <v>#REF!</v>
      </c>
      <c r="F68" s="56" t="e">
        <f>SUM(B68:E68)</f>
        <v>#REF!</v>
      </c>
      <c r="G68" s="50"/>
      <c r="H68" s="50"/>
      <c r="N68" s="32"/>
      <c r="P68" s="43"/>
      <c r="Q68" s="43"/>
      <c r="R68" s="43"/>
      <c r="S68" s="43"/>
      <c r="T68" s="43"/>
      <c r="U68" s="100" t="s">
        <v>170</v>
      </c>
      <c r="V68" s="101"/>
      <c r="W68" s="102"/>
      <c r="X68" s="37"/>
      <c r="Z68" s="32"/>
    </row>
    <row r="69" spans="1:26" ht="12.75" hidden="1" outlineLevel="1">
      <c r="A69" s="67" t="s">
        <v>213</v>
      </c>
      <c r="B69" s="51" t="e">
        <f>'Reg&amp;Maj proj'!F53+'Hsg &amp; Prop'!F46+'City Dev'!F62+'HR &amp; Fac'!F63+'L&amp;G'!F48+'Cust Serv'!F54+Finance!F34+'Bus Imp &amp; Tech'!F51+'Direct Services'!F80+'Leisure, Parks &amp; Comm'!F63+'Env Dev'!F62+#REF!+PCC!F50</f>
        <v>#VALUE!</v>
      </c>
      <c r="C69" s="50" t="e">
        <f>'Reg&amp;Maj proj'!G53+'Hsg &amp; Prop'!G46+'City Dev'!G62+'HR &amp; Fac'!G63+'L&amp;G'!G48+'Cust Serv'!G54+Finance!G34+'Bus Imp &amp; Tech'!G51+'Direct Services'!G80+'Leisure, Parks &amp; Comm'!G63+'Env Dev'!G62+#REF!+PCC!G50</f>
        <v>#VALUE!</v>
      </c>
      <c r="D69" s="51" t="e">
        <f>'Reg&amp;Maj proj'!H53+'Hsg &amp; Prop'!H46+'City Dev'!H62+'HR &amp; Fac'!H63+'L&amp;G'!H48+'Cust Serv'!H54+Finance!H34+'Bus Imp &amp; Tech'!H51+'Direct Services'!H80+'Leisure, Parks &amp; Comm'!H63+'Env Dev'!H62+#REF!+PCC!H50</f>
        <v>#VALUE!</v>
      </c>
      <c r="E69" s="49" t="e">
        <f>'Reg&amp;Maj proj'!I53+'Hsg &amp; Prop'!I46+'City Dev'!I62+'HR &amp; Fac'!I63+'L&amp;G'!I48+'Cust Serv'!I54+Finance!I34+'Bus Imp &amp; Tech'!I51+'Direct Services'!I80+'Leisure, Parks &amp; Comm'!I63+'Env Dev'!I62+#REF!+PCC!I50</f>
        <v>#VALUE!</v>
      </c>
      <c r="F69" s="56" t="e">
        <f>SUM(B69:E69)</f>
        <v>#VALUE!</v>
      </c>
      <c r="G69" s="50"/>
      <c r="H69" s="50"/>
      <c r="N69" s="32"/>
      <c r="P69" s="43"/>
      <c r="Q69" s="68"/>
      <c r="R69" s="68"/>
      <c r="S69" s="43"/>
      <c r="T69" s="43"/>
      <c r="U69" s="103" t="s">
        <v>171</v>
      </c>
      <c r="V69" s="104" t="e">
        <f>I13+I23+I33+I43-F70</f>
        <v>#REF!</v>
      </c>
      <c r="W69" s="102"/>
      <c r="X69" s="37">
        <f>'Reg&amp;Maj proj'!F9+'Reg&amp;Maj proj'!G9+'Reg&amp;Maj proj'!H9+'Reg&amp;Maj proj'!I9</f>
        <v>-461</v>
      </c>
      <c r="Z69" s="32"/>
    </row>
    <row r="70" spans="1:25" s="33" customFormat="1" ht="12.75" hidden="1" outlineLevel="1">
      <c r="A70" s="71" t="s">
        <v>15</v>
      </c>
      <c r="B70" s="52" t="e">
        <f>SUM(B67:B69)</f>
        <v>#REF!</v>
      </c>
      <c r="C70" s="52" t="e">
        <f>SUM(C67:C69)</f>
        <v>#REF!</v>
      </c>
      <c r="D70" s="52" t="e">
        <f>SUM(D67:D69)</f>
        <v>#REF!</v>
      </c>
      <c r="E70" s="52" t="e">
        <f>SUM(E67:E69)</f>
        <v>#REF!</v>
      </c>
      <c r="F70" s="65" t="e">
        <f>SUM(B70:E70)</f>
        <v>#REF!</v>
      </c>
      <c r="G70" s="59"/>
      <c r="H70" s="59"/>
      <c r="I70" s="68"/>
      <c r="J70" s="68"/>
      <c r="K70" s="68"/>
      <c r="L70" s="68"/>
      <c r="M70" s="68"/>
      <c r="P70" s="68"/>
      <c r="Q70" s="43"/>
      <c r="R70" s="43"/>
      <c r="S70" s="68"/>
      <c r="T70" s="68"/>
      <c r="U70" s="102"/>
      <c r="V70" s="102"/>
      <c r="W70" s="102"/>
      <c r="X70" s="95"/>
      <c r="Y70" s="95"/>
    </row>
    <row r="71" spans="1:26" ht="12.75" hidden="1" outlineLevel="1">
      <c r="A71" s="33" t="s">
        <v>131</v>
      </c>
      <c r="B71" s="85"/>
      <c r="C71" s="85"/>
      <c r="D71" s="85"/>
      <c r="E71" s="85"/>
      <c r="F71" s="85"/>
      <c r="G71" s="85"/>
      <c r="H71" s="85"/>
      <c r="N71" s="32"/>
      <c r="P71" s="43"/>
      <c r="Q71" s="43"/>
      <c r="R71" s="43"/>
      <c r="S71" s="43"/>
      <c r="T71" s="43"/>
      <c r="U71" s="37"/>
      <c r="W71" s="91"/>
      <c r="X71" s="37"/>
      <c r="Z71" s="32"/>
    </row>
    <row r="72" spans="1:26" ht="12.75" hidden="1" outlineLevel="1">
      <c r="A72" s="66" t="s">
        <v>152</v>
      </c>
      <c r="B72" s="75" t="e">
        <f>-B67*0.8</f>
        <v>#REF!</v>
      </c>
      <c r="C72" s="73" t="e">
        <f>-C67*0.8</f>
        <v>#REF!</v>
      </c>
      <c r="D72" s="75" t="e">
        <f>-D67*0.8</f>
        <v>#REF!</v>
      </c>
      <c r="E72" s="75" t="e">
        <f>-E67*0.8</f>
        <v>#REF!</v>
      </c>
      <c r="F72" s="75" t="e">
        <f>SUM(B72:E72)</f>
        <v>#REF!</v>
      </c>
      <c r="G72" s="74"/>
      <c r="H72" s="74"/>
      <c r="N72" s="32"/>
      <c r="P72" s="43"/>
      <c r="Q72" s="43"/>
      <c r="R72" s="43"/>
      <c r="S72" s="43"/>
      <c r="T72" s="43"/>
      <c r="U72" s="37"/>
      <c r="W72" s="91"/>
      <c r="X72" s="37"/>
      <c r="Z72" s="32"/>
    </row>
    <row r="73" spans="1:26" ht="12.75" hidden="1" outlineLevel="1">
      <c r="A73" s="67" t="s">
        <v>166</v>
      </c>
      <c r="B73" s="76" t="e">
        <f>-B68*0.4</f>
        <v>#REF!</v>
      </c>
      <c r="C73" s="74" t="e">
        <f>-C68*0.4</f>
        <v>#REF!</v>
      </c>
      <c r="D73" s="76" t="e">
        <f>-D68*0.4</f>
        <v>#REF!</v>
      </c>
      <c r="E73" s="76" t="e">
        <f>-E68*0.4</f>
        <v>#REF!</v>
      </c>
      <c r="F73" s="76" t="e">
        <f>SUM(B73:E73)</f>
        <v>#REF!</v>
      </c>
      <c r="G73" s="74"/>
      <c r="H73" s="74"/>
      <c r="N73" s="32"/>
      <c r="P73" s="43"/>
      <c r="Q73" s="43"/>
      <c r="R73" s="43"/>
      <c r="S73" s="43"/>
      <c r="T73" s="43"/>
      <c r="U73" s="37"/>
      <c r="W73" s="91"/>
      <c r="X73" s="37"/>
      <c r="Z73" s="32"/>
    </row>
    <row r="74" spans="1:26" ht="12.75" hidden="1" outlineLevel="1">
      <c r="A74" s="67" t="s">
        <v>167</v>
      </c>
      <c r="B74" s="76">
        <v>0</v>
      </c>
      <c r="C74" s="74">
        <v>0</v>
      </c>
      <c r="D74" s="76">
        <v>0</v>
      </c>
      <c r="E74" s="76">
        <v>0</v>
      </c>
      <c r="F74" s="76">
        <f>SUM(B74:E74)</f>
        <v>0</v>
      </c>
      <c r="G74" s="74"/>
      <c r="H74" s="74"/>
      <c r="N74" s="32"/>
      <c r="P74" s="43"/>
      <c r="Q74" s="43"/>
      <c r="R74" s="43"/>
      <c r="S74" s="43"/>
      <c r="T74" s="43"/>
      <c r="U74" s="37"/>
      <c r="W74" s="91"/>
      <c r="X74" s="37"/>
      <c r="Z74" s="32"/>
    </row>
    <row r="75" spans="1:26" ht="12.75" hidden="1" outlineLevel="1">
      <c r="A75" s="71" t="s">
        <v>15</v>
      </c>
      <c r="B75" s="77" t="e">
        <f>SUM(B72:B74)</f>
        <v>#REF!</v>
      </c>
      <c r="C75" s="78" t="e">
        <f>SUM(C72:C74)</f>
        <v>#REF!</v>
      </c>
      <c r="D75" s="77" t="e">
        <f>SUM(D72:D74)</f>
        <v>#REF!</v>
      </c>
      <c r="E75" s="77" t="e">
        <f>SUM(E72:E74)</f>
        <v>#REF!</v>
      </c>
      <c r="F75" s="77" t="e">
        <f>SUM(F72:F74)</f>
        <v>#REF!</v>
      </c>
      <c r="G75" s="117"/>
      <c r="H75" s="117"/>
      <c r="N75" s="32"/>
      <c r="P75" s="43"/>
      <c r="Q75" s="43"/>
      <c r="R75" s="43"/>
      <c r="S75" s="43"/>
      <c r="T75" s="43"/>
      <c r="U75" s="37"/>
      <c r="W75" s="91"/>
      <c r="X75" s="37"/>
      <c r="Z75" s="32"/>
    </row>
    <row r="76" spans="14:26" ht="12.75" hidden="1" outlineLevel="1">
      <c r="N76" s="32"/>
      <c r="P76" s="43"/>
      <c r="Q76" s="43"/>
      <c r="R76" s="43"/>
      <c r="S76" s="43"/>
      <c r="T76" s="43"/>
      <c r="U76" s="37"/>
      <c r="W76" s="91"/>
      <c r="X76" s="37"/>
      <c r="Z76" s="32"/>
    </row>
    <row r="77" spans="1:26" ht="12.75" hidden="1" outlineLevel="1">
      <c r="A77" s="69" t="s">
        <v>163</v>
      </c>
      <c r="B77" s="57" t="s">
        <v>209</v>
      </c>
      <c r="C77" s="57" t="s">
        <v>211</v>
      </c>
      <c r="D77" s="57" t="s">
        <v>214</v>
      </c>
      <c r="E77" s="57" t="s">
        <v>215</v>
      </c>
      <c r="F77" s="57" t="s">
        <v>15</v>
      </c>
      <c r="G77" s="118"/>
      <c r="H77" s="118"/>
      <c r="N77" s="32"/>
      <c r="P77" s="43"/>
      <c r="Q77" s="43"/>
      <c r="R77" s="43"/>
      <c r="S77" s="43"/>
      <c r="T77" s="43"/>
      <c r="U77" s="37"/>
      <c r="W77" s="91"/>
      <c r="X77" s="37"/>
      <c r="Z77" s="32"/>
    </row>
    <row r="78" spans="1:26" ht="12.75" hidden="1" outlineLevel="1">
      <c r="A78" s="67" t="s">
        <v>176</v>
      </c>
      <c r="B78" s="70" t="e">
        <f>'Reg&amp;Maj proj'!F57+'Hsg &amp; Prop'!F50+'City Dev'!F66+'HR &amp; Fac'!F67+'L&amp;G'!F52+'Cust Serv'!F58+Finance!F38+'Bus Imp &amp; Tech'!F55+'Direct Services'!F84+'Leisure, Parks &amp; Comm'!F67+'Env Dev'!F66+#REF!+PCC!F54</f>
        <v>#REF!</v>
      </c>
      <c r="C78" s="70" t="e">
        <f>'Reg&amp;Maj proj'!G57+'Hsg &amp; Prop'!G50+'City Dev'!G66+'HR &amp; Fac'!G67+'L&amp;G'!G52+'Cust Serv'!G58+Finance!G38+'Bus Imp &amp; Tech'!G55+'Direct Services'!G84+'Leisure, Parks &amp; Comm'!G67+'Env Dev'!G66+#REF!+PCC!G54</f>
        <v>#REF!</v>
      </c>
      <c r="D78" s="70" t="e">
        <f>'Reg&amp;Maj proj'!H57+'Hsg &amp; Prop'!H50+'City Dev'!H66+'HR &amp; Fac'!H67+'L&amp;G'!H52+'Cust Serv'!H58+Finance!H38+'Bus Imp &amp; Tech'!H55+'Direct Services'!H84+'Leisure, Parks &amp; Comm'!H67+'Env Dev'!H66+#REF!+PCC!H54</f>
        <v>#REF!</v>
      </c>
      <c r="E78" s="70" t="e">
        <f>'Reg&amp;Maj proj'!I57+'Hsg &amp; Prop'!I50+'City Dev'!I66+'HR &amp; Fac'!I67+'L&amp;G'!I52+'Cust Serv'!I58+Finance!I38+'Bus Imp &amp; Tech'!I55+'Direct Services'!I84+'Leisure, Parks &amp; Comm'!I67+'Env Dev'!I66+#REF!+PCC!I54</f>
        <v>#REF!</v>
      </c>
      <c r="F78" s="87" t="e">
        <f>SUM(B78:E78)</f>
        <v>#REF!</v>
      </c>
      <c r="G78" s="50"/>
      <c r="H78" s="50"/>
      <c r="N78" s="32"/>
      <c r="P78" s="43"/>
      <c r="Q78" s="43"/>
      <c r="R78" s="43"/>
      <c r="S78" s="43"/>
      <c r="T78" s="43"/>
      <c r="U78" s="37"/>
      <c r="W78" s="91"/>
      <c r="X78" s="37"/>
      <c r="Z78" s="32"/>
    </row>
    <row r="79" spans="1:26" ht="12.75" hidden="1" outlineLevel="1">
      <c r="A79" s="67" t="s">
        <v>212</v>
      </c>
      <c r="B79" s="49" t="e">
        <f>'Reg&amp;Maj proj'!F58+'Hsg &amp; Prop'!F51+'City Dev'!F67+'HR &amp; Fac'!F68+'L&amp;G'!F53+'Cust Serv'!F59+Finance!F39+'Bus Imp &amp; Tech'!F56+'Direct Services'!F85+'Leisure, Parks &amp; Comm'!F68+'Env Dev'!F67+#REF!+PCC!F55</f>
        <v>#REF!</v>
      </c>
      <c r="C79" s="49" t="e">
        <f>'Reg&amp;Maj proj'!G58+'Hsg &amp; Prop'!G51+'City Dev'!G67+'HR &amp; Fac'!G68+'L&amp;G'!G53+'Cust Serv'!G59+Finance!G39+'Bus Imp &amp; Tech'!G56+'Direct Services'!G85+'Leisure, Parks &amp; Comm'!G68+'Env Dev'!G67+#REF!+PCC!G55</f>
        <v>#REF!</v>
      </c>
      <c r="D79" s="49" t="e">
        <f>'Reg&amp;Maj proj'!H58+'Hsg &amp; Prop'!H51+'City Dev'!H67+'HR &amp; Fac'!H68+'L&amp;G'!H53+'Cust Serv'!H59+Finance!H39+'Bus Imp &amp; Tech'!H56+'Direct Services'!H85+'Leisure, Parks &amp; Comm'!H68+'Env Dev'!H67+#REF!+PCC!H55</f>
        <v>#REF!</v>
      </c>
      <c r="E79" s="49" t="e">
        <f>'Reg&amp;Maj proj'!I58+'Hsg &amp; Prop'!I51+'City Dev'!I67+'HR &amp; Fac'!I68+'L&amp;G'!I53+'Cust Serv'!I59+Finance!I39+'Bus Imp &amp; Tech'!I56+'Direct Services'!I85+'Leisure, Parks &amp; Comm'!I68+'Env Dev'!I67+#REF!+PCC!I55</f>
        <v>#REF!</v>
      </c>
      <c r="F79" s="56" t="e">
        <f>SUM(B79:E79)</f>
        <v>#REF!</v>
      </c>
      <c r="G79" s="50"/>
      <c r="H79" s="50"/>
      <c r="N79" s="32"/>
      <c r="P79" s="43"/>
      <c r="Q79" s="43"/>
      <c r="R79" s="43"/>
      <c r="S79" s="43"/>
      <c r="T79" s="43"/>
      <c r="U79" s="100" t="s">
        <v>170</v>
      </c>
      <c r="V79" s="101"/>
      <c r="W79" s="102"/>
      <c r="X79" s="37"/>
      <c r="Z79" s="32"/>
    </row>
    <row r="80" spans="1:26" ht="12.75" hidden="1" outlineLevel="1">
      <c r="A80" s="67" t="s">
        <v>213</v>
      </c>
      <c r="B80" s="51" t="e">
        <f>'Reg&amp;Maj proj'!F59+'Hsg &amp; Prop'!F52+'City Dev'!F68+'HR &amp; Fac'!F69+'L&amp;G'!F54+'Cust Serv'!F60+Finance!F40+'Bus Imp &amp; Tech'!F57+'Direct Services'!F86+'Leisure, Parks &amp; Comm'!F69+'Env Dev'!F68+#REF!+PCC!F56</f>
        <v>#VALUE!</v>
      </c>
      <c r="C80" s="51" t="e">
        <f>'Reg&amp;Maj proj'!G59+'Hsg &amp; Prop'!G52+'City Dev'!G68+'HR &amp; Fac'!G69+'L&amp;G'!G54+'Cust Serv'!G60+Finance!G40+'Bus Imp &amp; Tech'!G57+'Direct Services'!G86+'Leisure, Parks &amp; Comm'!G69+'Env Dev'!G68+#REF!+PCC!G56</f>
        <v>#VALUE!</v>
      </c>
      <c r="D80" s="51" t="e">
        <f>'Reg&amp;Maj proj'!H59+'Hsg &amp; Prop'!H52+'City Dev'!H68+'HR &amp; Fac'!H69+'L&amp;G'!H54+'Cust Serv'!H60+Finance!H40+'Bus Imp &amp; Tech'!H57+'Direct Services'!H86+'Leisure, Parks &amp; Comm'!H69+'Env Dev'!H68+#REF!+PCC!H56</f>
        <v>#VALUE!</v>
      </c>
      <c r="E80" s="51" t="e">
        <f>'Reg&amp;Maj proj'!I59+'Hsg &amp; Prop'!I52+'City Dev'!I68+'HR &amp; Fac'!I69+'L&amp;G'!I54+'Cust Serv'!I60+Finance!I40+'Bus Imp &amp; Tech'!I57+'Direct Services'!I86+'Leisure, Parks &amp; Comm'!I69+'Env Dev'!I68+#REF!+PCC!I56</f>
        <v>#VALUE!</v>
      </c>
      <c r="F80" s="56" t="e">
        <f>SUM(B80:E80)</f>
        <v>#VALUE!</v>
      </c>
      <c r="G80" s="50"/>
      <c r="H80" s="50"/>
      <c r="N80" s="32"/>
      <c r="P80" s="43"/>
      <c r="Q80" s="68"/>
      <c r="R80" s="68"/>
      <c r="S80" s="43"/>
      <c r="T80" s="43"/>
      <c r="U80" s="103" t="s">
        <v>171</v>
      </c>
      <c r="V80" s="104" t="e">
        <f>K13+K23+K33+K43-F81</f>
        <v>#REF!</v>
      </c>
      <c r="W80" s="102"/>
      <c r="X80" s="37"/>
      <c r="Z80" s="32"/>
    </row>
    <row r="81" spans="1:25" s="33" customFormat="1" ht="12.75" hidden="1" outlineLevel="1">
      <c r="A81" s="71" t="s">
        <v>15</v>
      </c>
      <c r="B81" s="52" t="e">
        <f>SUM(B78:B80)</f>
        <v>#REF!</v>
      </c>
      <c r="C81" s="61" t="e">
        <f>SUM(C78:C80)</f>
        <v>#REF!</v>
      </c>
      <c r="D81" s="52" t="e">
        <f>SUM(D78:D80)</f>
        <v>#REF!</v>
      </c>
      <c r="E81" s="65" t="e">
        <f>SUM(E78:E80)</f>
        <v>#REF!</v>
      </c>
      <c r="F81" s="52" t="e">
        <f>SUM(B81:E81)</f>
        <v>#REF!</v>
      </c>
      <c r="G81" s="59"/>
      <c r="H81" s="59"/>
      <c r="I81" s="68"/>
      <c r="J81" s="68"/>
      <c r="K81" s="68"/>
      <c r="L81" s="68"/>
      <c r="M81" s="68"/>
      <c r="P81" s="68"/>
      <c r="Q81" s="43"/>
      <c r="R81" s="43"/>
      <c r="S81" s="68"/>
      <c r="T81" s="68"/>
      <c r="U81" s="102"/>
      <c r="V81" s="102"/>
      <c r="W81" s="102"/>
      <c r="X81" s="95"/>
      <c r="Y81" s="95"/>
    </row>
    <row r="82" spans="1:26" ht="12.75" hidden="1" outlineLevel="1">
      <c r="A82" s="33" t="s">
        <v>131</v>
      </c>
      <c r="B82" s="85"/>
      <c r="C82" s="85"/>
      <c r="D82" s="85"/>
      <c r="E82" s="85"/>
      <c r="F82" s="85"/>
      <c r="G82" s="85"/>
      <c r="H82" s="85"/>
      <c r="N82" s="32"/>
      <c r="P82" s="43"/>
      <c r="Q82" s="43"/>
      <c r="R82" s="43"/>
      <c r="S82" s="43"/>
      <c r="T82" s="43"/>
      <c r="U82" s="37"/>
      <c r="W82" s="91"/>
      <c r="X82" s="37"/>
      <c r="Z82" s="32"/>
    </row>
    <row r="83" spans="1:26" ht="12.75" hidden="1" outlineLevel="1">
      <c r="A83" s="66" t="s">
        <v>152</v>
      </c>
      <c r="B83" s="75" t="e">
        <f>-B78*0.8</f>
        <v>#REF!</v>
      </c>
      <c r="C83" s="73" t="e">
        <f>-C78*0.8</f>
        <v>#REF!</v>
      </c>
      <c r="D83" s="75" t="e">
        <f>-D78*0.8</f>
        <v>#REF!</v>
      </c>
      <c r="E83" s="75" t="e">
        <f>-E78*0.8</f>
        <v>#REF!</v>
      </c>
      <c r="F83" s="75" t="e">
        <f>SUM(B83:E83)</f>
        <v>#REF!</v>
      </c>
      <c r="G83" s="74"/>
      <c r="H83" s="74"/>
      <c r="N83" s="32"/>
      <c r="P83" s="43"/>
      <c r="Q83" s="43"/>
      <c r="R83" s="43"/>
      <c r="S83" s="43"/>
      <c r="T83" s="43"/>
      <c r="U83" s="37"/>
      <c r="W83" s="91"/>
      <c r="X83" s="37"/>
      <c r="Z83" s="32"/>
    </row>
    <row r="84" spans="1:26" ht="12.75" hidden="1" outlineLevel="1">
      <c r="A84" s="67" t="s">
        <v>166</v>
      </c>
      <c r="B84" s="76" t="e">
        <f>-B79*0.4</f>
        <v>#REF!</v>
      </c>
      <c r="C84" s="74" t="e">
        <f>-C79*0.4</f>
        <v>#REF!</v>
      </c>
      <c r="D84" s="76" t="e">
        <f>-D79*0.4</f>
        <v>#REF!</v>
      </c>
      <c r="E84" s="76" t="e">
        <f>-E79*0.4</f>
        <v>#REF!</v>
      </c>
      <c r="F84" s="76" t="e">
        <f>SUM(B84:E84)</f>
        <v>#REF!</v>
      </c>
      <c r="G84" s="74"/>
      <c r="H84" s="74"/>
      <c r="N84" s="32"/>
      <c r="P84" s="43"/>
      <c r="Q84" s="43"/>
      <c r="R84" s="43"/>
      <c r="S84" s="43"/>
      <c r="T84" s="43"/>
      <c r="U84" s="37"/>
      <c r="W84" s="91"/>
      <c r="X84" s="37"/>
      <c r="Z84" s="32"/>
    </row>
    <row r="85" spans="1:26" ht="12.75" hidden="1" outlineLevel="1">
      <c r="A85" s="67" t="s">
        <v>167</v>
      </c>
      <c r="B85" s="76">
        <v>0</v>
      </c>
      <c r="C85" s="74">
        <v>0</v>
      </c>
      <c r="D85" s="76">
        <v>0</v>
      </c>
      <c r="E85" s="76">
        <v>0</v>
      </c>
      <c r="F85" s="76">
        <f>SUM(B85:E85)</f>
        <v>0</v>
      </c>
      <c r="G85" s="74"/>
      <c r="H85" s="74"/>
      <c r="N85" s="32"/>
      <c r="P85" s="43"/>
      <c r="Q85" s="43"/>
      <c r="R85" s="43"/>
      <c r="S85" s="43"/>
      <c r="T85" s="43"/>
      <c r="U85" s="37"/>
      <c r="W85" s="91"/>
      <c r="X85" s="37"/>
      <c r="Z85" s="32"/>
    </row>
    <row r="86" spans="1:26" ht="12.75" hidden="1" outlineLevel="1">
      <c r="A86" s="71" t="s">
        <v>15</v>
      </c>
      <c r="B86" s="77" t="e">
        <f>SUM(B83:B85)</f>
        <v>#REF!</v>
      </c>
      <c r="C86" s="78" t="e">
        <f>SUM(C83:C85)</f>
        <v>#REF!</v>
      </c>
      <c r="D86" s="77" t="e">
        <f>SUM(D83:D85)</f>
        <v>#REF!</v>
      </c>
      <c r="E86" s="77" t="e">
        <f>SUM(E83:E85)</f>
        <v>#REF!</v>
      </c>
      <c r="F86" s="77" t="e">
        <f>SUM(F83:F85)</f>
        <v>#REF!</v>
      </c>
      <c r="G86" s="117"/>
      <c r="H86" s="117"/>
      <c r="N86" s="32"/>
      <c r="P86" s="43"/>
      <c r="Q86" s="43"/>
      <c r="R86" s="43"/>
      <c r="S86" s="43"/>
      <c r="T86" s="43"/>
      <c r="U86" s="37"/>
      <c r="W86" s="91"/>
      <c r="X86" s="37"/>
      <c r="Z86" s="32"/>
    </row>
    <row r="87" spans="14:26" ht="12.75" hidden="1" outlineLevel="1">
      <c r="N87" s="32"/>
      <c r="P87" s="43"/>
      <c r="Q87" s="43"/>
      <c r="R87" s="43"/>
      <c r="S87" s="43"/>
      <c r="T87" s="43"/>
      <c r="U87" s="37"/>
      <c r="W87" s="91"/>
      <c r="X87" s="37"/>
      <c r="Z87" s="32"/>
    </row>
    <row r="88" spans="1:26" ht="12.75" hidden="1" outlineLevel="1">
      <c r="A88" s="71" t="s">
        <v>164</v>
      </c>
      <c r="B88" s="77" t="e">
        <f>B64+B75+B86</f>
        <v>#REF!</v>
      </c>
      <c r="C88" s="77" t="e">
        <f>C64+C75+C86</f>
        <v>#REF!</v>
      </c>
      <c r="D88" s="77" t="e">
        <f>D64+D75+D86</f>
        <v>#REF!</v>
      </c>
      <c r="E88" s="77" t="e">
        <f>E64+E75+E86</f>
        <v>#REF!</v>
      </c>
      <c r="F88" s="77" t="e">
        <f>SUM(B88:E88)</f>
        <v>#REF!</v>
      </c>
      <c r="G88" s="117"/>
      <c r="H88" s="117"/>
      <c r="N88" s="32"/>
      <c r="P88" s="43"/>
      <c r="S88" s="43"/>
      <c r="T88" s="43"/>
      <c r="U88" s="37"/>
      <c r="W88" s="91"/>
      <c r="X88" s="37"/>
      <c r="Z88" s="32"/>
    </row>
    <row r="89" ht="12.75" collapsed="1"/>
  </sheetData>
  <sheetProtection/>
  <mergeCells count="32">
    <mergeCell ref="C36:D36"/>
    <mergeCell ref="E36:F36"/>
    <mergeCell ref="C46:D46"/>
    <mergeCell ref="E46:F46"/>
    <mergeCell ref="C6:D6"/>
    <mergeCell ref="E6:F6"/>
    <mergeCell ref="I6:J6"/>
    <mergeCell ref="K6:L6"/>
    <mergeCell ref="M6:N6"/>
    <mergeCell ref="M46:N46"/>
    <mergeCell ref="C26:D26"/>
    <mergeCell ref="E26:F26"/>
    <mergeCell ref="I26:J26"/>
    <mergeCell ref="K26:L26"/>
    <mergeCell ref="I36:J36"/>
    <mergeCell ref="K36:L36"/>
    <mergeCell ref="I46:J46"/>
    <mergeCell ref="K46:L46"/>
    <mergeCell ref="K16:L16"/>
    <mergeCell ref="M16:N16"/>
    <mergeCell ref="M36:N36"/>
    <mergeCell ref="M26:N26"/>
    <mergeCell ref="G46:H46"/>
    <mergeCell ref="A1:P1"/>
    <mergeCell ref="A2:P2"/>
    <mergeCell ref="C16:D16"/>
    <mergeCell ref="E16:F16"/>
    <mergeCell ref="I16:J16"/>
    <mergeCell ref="G26:H26"/>
    <mergeCell ref="G36:H36"/>
    <mergeCell ref="G6:H6"/>
    <mergeCell ref="G16:H16"/>
  </mergeCells>
  <printOptions/>
  <pageMargins left="0.7" right="0.7" top="0.75" bottom="0.75" header="0.3" footer="0.3"/>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 Appendix 3H - FINAL</dc:title>
  <dc:subject/>
  <dc:creator>Oxford City Council</dc:creator>
  <cp:keywords>Council meetings;Government, politics and public administration; Local government; Decision making; Council meetings;</cp:keywords>
  <dc:description/>
  <cp:lastModifiedBy>Mathew.Metcalfe</cp:lastModifiedBy>
  <cp:lastPrinted>2013-12-03T14:59:51Z</cp:lastPrinted>
  <dcterms:created xsi:type="dcterms:W3CDTF">2011-09-16T15:05:47Z</dcterms:created>
  <dcterms:modified xsi:type="dcterms:W3CDTF">2013-12-03T16:35:08Z</dcterms:modified>
  <cp:category/>
  <cp:version/>
  <cp:contentType/>
  <cp:contentStatus/>
</cp:coreProperties>
</file>